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fb30ef0cf9e77265/Documentos/QYV/Calendario Tributario/"/>
    </mc:Choice>
  </mc:AlternateContent>
  <xr:revisionPtr revIDLastSave="0" documentId="8_{4E65C9B1-DDBC-4BDA-830B-223E924B6041}" xr6:coauthVersionLast="47" xr6:coauthVersionMax="47" xr10:uidLastSave="{00000000-0000-0000-0000-000000000000}"/>
  <bookViews>
    <workbookView xWindow="-120" yWindow="-120" windowWidth="20730" windowHeight="11160" tabRatio="824" activeTab="1" xr2:uid="{00000000-000D-0000-FFFF-FFFF00000000}"/>
  </bookViews>
  <sheets>
    <sheet name="Festivos" sheetId="11" r:id="rId1"/>
    <sheet name="FICHA EMPRESA" sheetId="3" r:id="rId2"/>
    <sheet name="Retefuente" sheetId="16" r:id="rId3"/>
    <sheet name="ReteICA" sheetId="23" r:id="rId4"/>
    <sheet name="IVA Cuatrimestral" sheetId="19" r:id="rId5"/>
    <sheet name="ICA" sheetId="25" r:id="rId6"/>
    <sheet name="Renta PJ" sheetId="12" r:id="rId7"/>
    <sheet name="Exogena Nal" sheetId="22" r:id="rId8"/>
    <sheet name="Medios Municipales" sheetId="24" r:id="rId9"/>
    <sheet name="Renta GC" sheetId="10" r:id="rId10"/>
    <sheet name="Renta PN" sheetId="13" r:id="rId11"/>
    <sheet name="Simple Anual" sheetId="14" r:id="rId12"/>
    <sheet name="Activos Exterior" sheetId="15" r:id="rId13"/>
    <sheet name="Precios de Trans" sheetId="17" r:id="rId14"/>
    <sheet name="IVA Bimestral" sheetId="18" r:id="rId15"/>
    <sheet name="IVA Anual Simple" sheetId="20" r:id="rId16"/>
    <sheet name="Anticipo Simple" sheetId="21" r:id="rId17"/>
    <sheet name="UVT" sheetId="7" state="hidden" r:id="rId18"/>
  </sheets>
  <definedNames>
    <definedName name="_xlnm.Print_Titles" localSheetId="1">'FICHA EMPRESA'!$1:$3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5" i="3" l="1"/>
  <c r="M55" i="3"/>
  <c r="L55" i="3"/>
  <c r="K55" i="3"/>
  <c r="J55" i="3"/>
  <c r="I55" i="3"/>
  <c r="H55" i="3"/>
  <c r="G55" i="3"/>
  <c r="F55" i="3"/>
  <c r="E55" i="3"/>
  <c r="D55" i="3"/>
  <c r="N12" i="12" a="1"/>
  <c r="N12" i="12"/>
  <c r="I16" i="25"/>
  <c r="I14" i="25"/>
  <c r="I12" i="25"/>
  <c r="I10" i="25"/>
  <c r="I8" i="25"/>
  <c r="F16" i="25"/>
  <c r="F14" i="25"/>
  <c r="F12" i="25"/>
  <c r="F10" i="25"/>
  <c r="F8" i="25"/>
  <c r="C16" i="25"/>
  <c r="C14" i="25"/>
  <c r="C12" i="25"/>
  <c r="C10" i="25"/>
  <c r="C8" i="25"/>
  <c r="O13" i="3"/>
  <c r="K13" i="3"/>
  <c r="G13" i="3"/>
  <c r="O9" i="3"/>
  <c r="M9" i="3"/>
  <c r="K9" i="3"/>
  <c r="I9" i="3"/>
  <c r="G9" i="3"/>
  <c r="E9" i="3"/>
  <c r="I21" i="23"/>
  <c r="I20" i="23"/>
  <c r="F21" i="23"/>
  <c r="F20" i="23"/>
  <c r="C21" i="23"/>
  <c r="C20" i="23"/>
  <c r="I7" i="23"/>
  <c r="I6" i="23"/>
  <c r="F7" i="23"/>
  <c r="F6" i="23"/>
  <c r="C13" i="23"/>
  <c r="C14" i="23"/>
  <c r="C12" i="23"/>
  <c r="C10" i="23"/>
  <c r="C8" i="23"/>
  <c r="C7" i="23"/>
  <c r="C6" i="23"/>
  <c r="F2" i="25"/>
  <c r="C2" i="25"/>
  <c r="I9" i="25"/>
  <c r="I11" i="25" s="1"/>
  <c r="I13" i="25" s="1"/>
  <c r="I15" i="25" s="1"/>
  <c r="F9" i="25"/>
  <c r="F11" i="25" s="1"/>
  <c r="F13" i="25" s="1"/>
  <c r="F15" i="25" s="1"/>
  <c r="C9" i="25"/>
  <c r="C11" i="25" s="1"/>
  <c r="C13" i="25" s="1"/>
  <c r="C15" i="25" s="1"/>
  <c r="C6" i="24"/>
  <c r="C7" i="24" s="1"/>
  <c r="C8" i="24" s="1"/>
  <c r="C9" i="24" s="1"/>
  <c r="C10" i="24" s="1"/>
  <c r="C11" i="24" s="1"/>
  <c r="C12" i="24" s="1"/>
  <c r="C13" i="24" s="1"/>
  <c r="C14" i="24" s="1"/>
  <c r="B6" i="24"/>
  <c r="B7" i="24" s="1"/>
  <c r="B8" i="24" s="1"/>
  <c r="B9" i="24" s="1"/>
  <c r="B10" i="24" s="1"/>
  <c r="B11" i="24" s="1"/>
  <c r="B12" i="24" s="1"/>
  <c r="B13" i="24" s="1"/>
  <c r="B14" i="24" s="1"/>
  <c r="C9" i="23"/>
  <c r="C11" i="23" s="1"/>
  <c r="I23" i="23" l="1"/>
  <c r="I22" i="23"/>
  <c r="F23" i="23"/>
  <c r="F22" i="23"/>
  <c r="C23" i="23"/>
  <c r="C22" i="23"/>
  <c r="I9" i="23"/>
  <c r="I8" i="23"/>
  <c r="F9" i="23"/>
  <c r="F8" i="23"/>
  <c r="K7" i="3"/>
  <c r="L7" i="3"/>
  <c r="M7" i="3"/>
  <c r="N7" i="3"/>
  <c r="O7" i="3"/>
  <c r="J7" i="3"/>
  <c r="I7" i="3"/>
  <c r="H7" i="3"/>
  <c r="F7" i="3"/>
  <c r="G7" i="3"/>
  <c r="E7" i="3"/>
  <c r="D7" i="3"/>
  <c r="H7" i="22"/>
  <c r="H8" i="22" s="1"/>
  <c r="H9" i="22" s="1"/>
  <c r="H10" i="22" s="1"/>
  <c r="H11" i="22" s="1"/>
  <c r="H12" i="22" s="1"/>
  <c r="H13" i="22" s="1"/>
  <c r="H14" i="22" s="1"/>
  <c r="H15" i="22" s="1"/>
  <c r="H16" i="22" s="1"/>
  <c r="H17" i="22" s="1"/>
  <c r="H18" i="22" s="1"/>
  <c r="H19" i="22" s="1"/>
  <c r="H20" i="22" s="1"/>
  <c r="H21" i="22" s="1"/>
  <c r="H22" i="22" s="1"/>
  <c r="H23" i="22" s="1"/>
  <c r="H24" i="22" s="1"/>
  <c r="H25" i="22" s="1"/>
  <c r="C7" i="22"/>
  <c r="C8" i="22" s="1"/>
  <c r="C9" i="22" s="1"/>
  <c r="C10" i="22" s="1"/>
  <c r="C11" i="22" s="1"/>
  <c r="C12" i="22" s="1"/>
  <c r="C13" i="22" s="1"/>
  <c r="C14" i="22" s="1"/>
  <c r="C15" i="22" s="1"/>
  <c r="B7" i="22"/>
  <c r="B8" i="22" s="1"/>
  <c r="B9" i="22" s="1"/>
  <c r="B10" i="22" s="1"/>
  <c r="B11" i="22" s="1"/>
  <c r="B12" i="22" s="1"/>
  <c r="B13" i="22" s="1"/>
  <c r="B14" i="22" s="1"/>
  <c r="B15" i="22" s="1"/>
  <c r="I20" i="21"/>
  <c r="I21" i="21" s="1"/>
  <c r="I22" i="21" s="1"/>
  <c r="I23" i="21" s="1"/>
  <c r="I24" i="21" s="1"/>
  <c r="I25" i="21" s="1"/>
  <c r="I26" i="21" s="1"/>
  <c r="I27" i="21" s="1"/>
  <c r="I28" i="21" s="1"/>
  <c r="F20" i="21"/>
  <c r="F21" i="21" s="1"/>
  <c r="F22" i="21" s="1"/>
  <c r="F23" i="21" s="1"/>
  <c r="F24" i="21" s="1"/>
  <c r="F25" i="21" s="1"/>
  <c r="F26" i="21" s="1"/>
  <c r="F27" i="21" s="1"/>
  <c r="F28" i="21" s="1"/>
  <c r="C20" i="21"/>
  <c r="C21" i="21" s="1"/>
  <c r="C22" i="21" s="1"/>
  <c r="C23" i="21" s="1"/>
  <c r="C24" i="21" s="1"/>
  <c r="C25" i="21" s="1"/>
  <c r="C26" i="21" s="1"/>
  <c r="C27" i="21" s="1"/>
  <c r="C28" i="21" s="1"/>
  <c r="I6" i="21"/>
  <c r="I7" i="21" s="1"/>
  <c r="I8" i="21" s="1"/>
  <c r="I9" i="21" s="1"/>
  <c r="I10" i="21" s="1"/>
  <c r="I11" i="21" s="1"/>
  <c r="I12" i="21" s="1"/>
  <c r="I13" i="21" s="1"/>
  <c r="I14" i="21" s="1"/>
  <c r="F6" i="21"/>
  <c r="F7" i="21" s="1"/>
  <c r="F8" i="21" s="1"/>
  <c r="F9" i="21" s="1"/>
  <c r="F10" i="21" s="1"/>
  <c r="F11" i="21" s="1"/>
  <c r="F12" i="21" s="1"/>
  <c r="F13" i="21" s="1"/>
  <c r="F14" i="21" s="1"/>
  <c r="C7" i="21"/>
  <c r="C8" i="21"/>
  <c r="C9" i="21"/>
  <c r="C10" i="21"/>
  <c r="C11" i="21"/>
  <c r="C12" i="21"/>
  <c r="C13" i="21"/>
  <c r="C14" i="21"/>
  <c r="C6" i="21"/>
  <c r="H20" i="21"/>
  <c r="H21" i="21" s="1"/>
  <c r="H22" i="21" s="1"/>
  <c r="H23" i="21" s="1"/>
  <c r="H24" i="21" s="1"/>
  <c r="H25" i="21" s="1"/>
  <c r="H26" i="21" s="1"/>
  <c r="H27" i="21" s="1"/>
  <c r="H28" i="21" s="1"/>
  <c r="E20" i="21"/>
  <c r="E21" i="21" s="1"/>
  <c r="E22" i="21" s="1"/>
  <c r="E23" i="21" s="1"/>
  <c r="E24" i="21" s="1"/>
  <c r="E25" i="21" s="1"/>
  <c r="E26" i="21" s="1"/>
  <c r="E27" i="21" s="1"/>
  <c r="E28" i="21" s="1"/>
  <c r="B20" i="21"/>
  <c r="B21" i="21" s="1"/>
  <c r="B22" i="21" s="1"/>
  <c r="B23" i="21" s="1"/>
  <c r="B24" i="21" s="1"/>
  <c r="B25" i="21" s="1"/>
  <c r="B26" i="21" s="1"/>
  <c r="B27" i="21" s="1"/>
  <c r="B28" i="21" s="1"/>
  <c r="H6" i="21"/>
  <c r="H7" i="21" s="1"/>
  <c r="H8" i="21" s="1"/>
  <c r="H9" i="21" s="1"/>
  <c r="H10" i="21" s="1"/>
  <c r="H11" i="21" s="1"/>
  <c r="H12" i="21" s="1"/>
  <c r="H13" i="21" s="1"/>
  <c r="H14" i="21" s="1"/>
  <c r="E6" i="21"/>
  <c r="E7" i="21" s="1"/>
  <c r="E8" i="21" s="1"/>
  <c r="E9" i="21" s="1"/>
  <c r="E10" i="21" s="1"/>
  <c r="E11" i="21" s="1"/>
  <c r="E12" i="21" s="1"/>
  <c r="E13" i="21" s="1"/>
  <c r="E14" i="21" s="1"/>
  <c r="B6" i="21"/>
  <c r="B7" i="21" s="1"/>
  <c r="B8" i="21" s="1"/>
  <c r="B9" i="21" s="1"/>
  <c r="B10" i="21" s="1"/>
  <c r="B11" i="21" s="1"/>
  <c r="B12" i="21" s="1"/>
  <c r="B13" i="21" s="1"/>
  <c r="B14" i="21" s="1"/>
  <c r="C9" i="20"/>
  <c r="C10" i="20"/>
  <c r="C11" i="20"/>
  <c r="C8" i="20"/>
  <c r="I6" i="19"/>
  <c r="I7" i="19" s="1"/>
  <c r="I8" i="19" s="1"/>
  <c r="I9" i="19" s="1"/>
  <c r="I10" i="19" s="1"/>
  <c r="I11" i="19" s="1"/>
  <c r="I12" i="19" s="1"/>
  <c r="I13" i="19" s="1"/>
  <c r="I14" i="19" s="1"/>
  <c r="F6" i="19"/>
  <c r="F7" i="19" s="1"/>
  <c r="F8" i="19" s="1"/>
  <c r="F9" i="19" s="1"/>
  <c r="F10" i="19" s="1"/>
  <c r="F11" i="19" s="1"/>
  <c r="F12" i="19" s="1"/>
  <c r="F13" i="19" s="1"/>
  <c r="F14" i="19" s="1"/>
  <c r="C7" i="19"/>
  <c r="C8" i="19"/>
  <c r="C9" i="19"/>
  <c r="C10" i="19"/>
  <c r="C11" i="19"/>
  <c r="C12" i="19"/>
  <c r="C13" i="19"/>
  <c r="C14" i="19"/>
  <c r="C6" i="19"/>
  <c r="H6" i="19"/>
  <c r="H7" i="19" s="1"/>
  <c r="H8" i="19" s="1"/>
  <c r="H9" i="19" s="1"/>
  <c r="H10" i="19" s="1"/>
  <c r="H11" i="19" s="1"/>
  <c r="H12" i="19" s="1"/>
  <c r="H13" i="19" s="1"/>
  <c r="H14" i="19" s="1"/>
  <c r="E6" i="19"/>
  <c r="E7" i="19" s="1"/>
  <c r="E8" i="19" s="1"/>
  <c r="E9" i="19" s="1"/>
  <c r="E10" i="19" s="1"/>
  <c r="E11" i="19" s="1"/>
  <c r="E12" i="19" s="1"/>
  <c r="E13" i="19" s="1"/>
  <c r="E14" i="19" s="1"/>
  <c r="B6" i="19"/>
  <c r="B7" i="19" s="1"/>
  <c r="B8" i="19" s="1"/>
  <c r="B9" i="19" s="1"/>
  <c r="B10" i="19" s="1"/>
  <c r="B11" i="19" s="1"/>
  <c r="B12" i="19" s="1"/>
  <c r="B13" i="19" s="1"/>
  <c r="B14" i="19" s="1"/>
  <c r="I20" i="18"/>
  <c r="I21" i="18" s="1"/>
  <c r="I22" i="18" s="1"/>
  <c r="I23" i="18" s="1"/>
  <c r="I24" i="18" s="1"/>
  <c r="I25" i="18" s="1"/>
  <c r="I26" i="18" s="1"/>
  <c r="I27" i="18" s="1"/>
  <c r="I28" i="18" s="1"/>
  <c r="F20" i="18"/>
  <c r="F21" i="18" s="1"/>
  <c r="F22" i="18" s="1"/>
  <c r="F23" i="18" s="1"/>
  <c r="F24" i="18" s="1"/>
  <c r="F25" i="18" s="1"/>
  <c r="F26" i="18" s="1"/>
  <c r="F27" i="18" s="1"/>
  <c r="F28" i="18" s="1"/>
  <c r="C20" i="18"/>
  <c r="C21" i="18" s="1"/>
  <c r="C22" i="18" s="1"/>
  <c r="C23" i="18" s="1"/>
  <c r="C24" i="18" s="1"/>
  <c r="C25" i="18" s="1"/>
  <c r="C26" i="18" s="1"/>
  <c r="C27" i="18" s="1"/>
  <c r="C28" i="18" s="1"/>
  <c r="I6" i="18"/>
  <c r="I7" i="18" s="1"/>
  <c r="I8" i="18" s="1"/>
  <c r="I9" i="18" s="1"/>
  <c r="I10" i="18" s="1"/>
  <c r="I11" i="18" s="1"/>
  <c r="I12" i="18" s="1"/>
  <c r="I13" i="18" s="1"/>
  <c r="I14" i="18" s="1"/>
  <c r="F6" i="18"/>
  <c r="F7" i="18" s="1"/>
  <c r="F8" i="18" s="1"/>
  <c r="F9" i="18" s="1"/>
  <c r="F10" i="18" s="1"/>
  <c r="F11" i="18" s="1"/>
  <c r="F12" i="18" s="1"/>
  <c r="F13" i="18" s="1"/>
  <c r="F14" i="18" s="1"/>
  <c r="C7" i="18"/>
  <c r="C8" i="18"/>
  <c r="C9" i="18"/>
  <c r="C10" i="18"/>
  <c r="C11" i="18"/>
  <c r="C12" i="18"/>
  <c r="C13" i="18"/>
  <c r="C14" i="18"/>
  <c r="C6" i="18"/>
  <c r="H20" i="18"/>
  <c r="H21" i="18" s="1"/>
  <c r="H22" i="18" s="1"/>
  <c r="H23" i="18" s="1"/>
  <c r="H24" i="18" s="1"/>
  <c r="H25" i="18" s="1"/>
  <c r="H26" i="18" s="1"/>
  <c r="H27" i="18" s="1"/>
  <c r="H28" i="18" s="1"/>
  <c r="E20" i="18"/>
  <c r="E21" i="18" s="1"/>
  <c r="E22" i="18" s="1"/>
  <c r="E23" i="18" s="1"/>
  <c r="E24" i="18" s="1"/>
  <c r="E25" i="18" s="1"/>
  <c r="E26" i="18" s="1"/>
  <c r="E27" i="18" s="1"/>
  <c r="E28" i="18" s="1"/>
  <c r="B20" i="18"/>
  <c r="B21" i="18" s="1"/>
  <c r="B22" i="18" s="1"/>
  <c r="B23" i="18" s="1"/>
  <c r="B24" i="18" s="1"/>
  <c r="B25" i="18" s="1"/>
  <c r="B26" i="18" s="1"/>
  <c r="B27" i="18" s="1"/>
  <c r="B28" i="18" s="1"/>
  <c r="H6" i="18"/>
  <c r="H7" i="18" s="1"/>
  <c r="H8" i="18" s="1"/>
  <c r="H9" i="18" s="1"/>
  <c r="H10" i="18" s="1"/>
  <c r="H11" i="18" s="1"/>
  <c r="H12" i="18" s="1"/>
  <c r="H13" i="18" s="1"/>
  <c r="H14" i="18" s="1"/>
  <c r="E6" i="18"/>
  <c r="E7" i="18" s="1"/>
  <c r="E8" i="18" s="1"/>
  <c r="E9" i="18" s="1"/>
  <c r="E10" i="18" s="1"/>
  <c r="E11" i="18" s="1"/>
  <c r="E12" i="18" s="1"/>
  <c r="E13" i="18" s="1"/>
  <c r="E14" i="18" s="1"/>
  <c r="B6" i="18"/>
  <c r="B7" i="18" s="1"/>
  <c r="B8" i="18" s="1"/>
  <c r="B9" i="18" s="1"/>
  <c r="B10" i="18" s="1"/>
  <c r="B11" i="18" s="1"/>
  <c r="B12" i="18" s="1"/>
  <c r="B13" i="18" s="1"/>
  <c r="B14" i="18" s="1"/>
  <c r="L7" i="17"/>
  <c r="L8" i="17"/>
  <c r="L9" i="17"/>
  <c r="L6" i="17"/>
  <c r="I6" i="17"/>
  <c r="I7" i="17" s="1"/>
  <c r="I8" i="17" s="1"/>
  <c r="I9" i="17" s="1"/>
  <c r="I10" i="17" s="1"/>
  <c r="I11" i="17" s="1"/>
  <c r="I12" i="17" s="1"/>
  <c r="I13" i="17" s="1"/>
  <c r="I14" i="17" s="1"/>
  <c r="F6" i="17"/>
  <c r="F7" i="17" s="1"/>
  <c r="F8" i="17" s="1"/>
  <c r="F9" i="17" s="1"/>
  <c r="F10" i="17" s="1"/>
  <c r="F11" i="17" s="1"/>
  <c r="F12" i="17" s="1"/>
  <c r="F13" i="17" s="1"/>
  <c r="F14" i="17" s="1"/>
  <c r="C11" i="17"/>
  <c r="C12" i="17"/>
  <c r="C13" i="17"/>
  <c r="C14" i="17"/>
  <c r="C7" i="17"/>
  <c r="C8" i="17"/>
  <c r="C9" i="17"/>
  <c r="C10" i="17"/>
  <c r="C6" i="17"/>
  <c r="H6" i="17"/>
  <c r="H7" i="17" s="1"/>
  <c r="H8" i="17" s="1"/>
  <c r="H9" i="17" s="1"/>
  <c r="H10" i="17" s="1"/>
  <c r="H11" i="17" s="1"/>
  <c r="H12" i="17" s="1"/>
  <c r="H13" i="17" s="1"/>
  <c r="H14" i="17" s="1"/>
  <c r="E6" i="17"/>
  <c r="E7" i="17" s="1"/>
  <c r="E8" i="17" s="1"/>
  <c r="E9" i="17" s="1"/>
  <c r="E10" i="17" s="1"/>
  <c r="E11" i="17" s="1"/>
  <c r="E12" i="17" s="1"/>
  <c r="E13" i="17" s="1"/>
  <c r="E14" i="17" s="1"/>
  <c r="B6" i="17"/>
  <c r="B7" i="17" s="1"/>
  <c r="B8" i="17" s="1"/>
  <c r="B9" i="17" s="1"/>
  <c r="B10" i="17" s="1"/>
  <c r="B11" i="17" s="1"/>
  <c r="B12" i="17" s="1"/>
  <c r="B13" i="17" s="1"/>
  <c r="B14" i="17" s="1"/>
  <c r="H21" i="16"/>
  <c r="H22" i="16"/>
  <c r="H23" i="16"/>
  <c r="H24" i="16"/>
  <c r="H25" i="16"/>
  <c r="H26" i="16"/>
  <c r="H27" i="16"/>
  <c r="H28" i="16"/>
  <c r="H20" i="16"/>
  <c r="G21" i="16"/>
  <c r="G22" i="16"/>
  <c r="G23" i="16"/>
  <c r="G24" i="16"/>
  <c r="G25" i="16"/>
  <c r="G26" i="16"/>
  <c r="G27" i="16"/>
  <c r="G28" i="16"/>
  <c r="G20" i="16"/>
  <c r="F21" i="16"/>
  <c r="F22" i="16"/>
  <c r="F23" i="16"/>
  <c r="F24" i="16"/>
  <c r="F25" i="16"/>
  <c r="F26" i="16"/>
  <c r="F27" i="16"/>
  <c r="F28" i="16"/>
  <c r="F20" i="16"/>
  <c r="E25" i="16"/>
  <c r="E26" i="16"/>
  <c r="E27" i="16"/>
  <c r="E28" i="16"/>
  <c r="E21" i="16"/>
  <c r="E22" i="16"/>
  <c r="E23" i="16"/>
  <c r="E24" i="16"/>
  <c r="E20" i="16"/>
  <c r="D25" i="16"/>
  <c r="D26" i="16"/>
  <c r="D27" i="16"/>
  <c r="D28" i="16"/>
  <c r="D21" i="16"/>
  <c r="D22" i="16"/>
  <c r="D23" i="16"/>
  <c r="D24" i="16"/>
  <c r="D20" i="16"/>
  <c r="C25" i="16"/>
  <c r="C26" i="16"/>
  <c r="C27" i="16"/>
  <c r="C28" i="16"/>
  <c r="C21" i="16"/>
  <c r="C22" i="16"/>
  <c r="C23" i="16"/>
  <c r="C24" i="16"/>
  <c r="C20" i="16"/>
  <c r="H12" i="16"/>
  <c r="H13" i="16"/>
  <c r="H14" i="16"/>
  <c r="H7" i="16"/>
  <c r="H8" i="16"/>
  <c r="H9" i="16"/>
  <c r="H10" i="16"/>
  <c r="H11" i="16"/>
  <c r="H6" i="16"/>
  <c r="G12" i="16"/>
  <c r="G13" i="16"/>
  <c r="G14" i="16"/>
  <c r="G7" i="16"/>
  <c r="G8" i="16"/>
  <c r="G9" i="16"/>
  <c r="G10" i="16"/>
  <c r="G11" i="16"/>
  <c r="G6" i="16"/>
  <c r="F13" i="16"/>
  <c r="F14" i="16"/>
  <c r="F10" i="16"/>
  <c r="F11" i="16"/>
  <c r="F12" i="16"/>
  <c r="F6" i="16"/>
  <c r="F7" i="16" s="1"/>
  <c r="F8" i="16" s="1"/>
  <c r="F9" i="16" s="1"/>
  <c r="E6" i="16"/>
  <c r="E7" i="16" s="1"/>
  <c r="E8" i="16" s="1"/>
  <c r="E9" i="16" s="1"/>
  <c r="E10" i="16" s="1"/>
  <c r="E11" i="16" s="1"/>
  <c r="E12" i="16" s="1"/>
  <c r="E13" i="16" s="1"/>
  <c r="E14" i="16" s="1"/>
  <c r="D6" i="16"/>
  <c r="D7" i="16" s="1"/>
  <c r="D8" i="16" s="1"/>
  <c r="D9" i="16" s="1"/>
  <c r="D10" i="16" s="1"/>
  <c r="D11" i="16" s="1"/>
  <c r="D12" i="16" s="1"/>
  <c r="D13" i="16" s="1"/>
  <c r="D14" i="16" s="1"/>
  <c r="C6" i="16"/>
  <c r="C7" i="16" s="1"/>
  <c r="C8" i="16" s="1"/>
  <c r="C9" i="16" s="1"/>
  <c r="C10" i="16" s="1"/>
  <c r="C11" i="16" s="1"/>
  <c r="C12" i="16" s="1"/>
  <c r="C13" i="16" s="1"/>
  <c r="C14" i="16" s="1"/>
  <c r="B20" i="16"/>
  <c r="B21" i="16" s="1"/>
  <c r="B22" i="16" s="1"/>
  <c r="B23" i="16" s="1"/>
  <c r="B24" i="16" s="1"/>
  <c r="B25" i="16" s="1"/>
  <c r="B26" i="16" s="1"/>
  <c r="B27" i="16" s="1"/>
  <c r="B28" i="16" s="1"/>
  <c r="B6" i="16"/>
  <c r="B7" i="16" s="1"/>
  <c r="B8" i="16" s="1"/>
  <c r="B9" i="16" s="1"/>
  <c r="B10" i="16" s="1"/>
  <c r="B11" i="16" s="1"/>
  <c r="B12" i="16" s="1"/>
  <c r="B13" i="16" s="1"/>
  <c r="B14" i="16" s="1"/>
  <c r="O31" i="15"/>
  <c r="O32" i="15" s="1"/>
  <c r="O33" i="15" s="1"/>
  <c r="O34" i="15" s="1"/>
  <c r="O35" i="15" s="1"/>
  <c r="O36" i="15" s="1"/>
  <c r="O37" i="15" s="1"/>
  <c r="O38" i="15" s="1"/>
  <c r="O39" i="15" s="1"/>
  <c r="L31" i="15"/>
  <c r="L32" i="15" s="1"/>
  <c r="L33" i="15" s="1"/>
  <c r="L34" i="15" s="1"/>
  <c r="L35" i="15" s="1"/>
  <c r="L36" i="15" s="1"/>
  <c r="L37" i="15" s="1"/>
  <c r="L38" i="15" s="1"/>
  <c r="L39" i="15" s="1"/>
  <c r="I31" i="15"/>
  <c r="I32" i="15" s="1"/>
  <c r="I33" i="15" s="1"/>
  <c r="I34" i="15" s="1"/>
  <c r="I35" i="15" s="1"/>
  <c r="I36" i="15" s="1"/>
  <c r="I37" i="15" s="1"/>
  <c r="I38" i="15" s="1"/>
  <c r="I39" i="15" s="1"/>
  <c r="F31" i="15"/>
  <c r="F32" i="15" s="1"/>
  <c r="F33" i="15" s="1"/>
  <c r="F34" i="15" s="1"/>
  <c r="F35" i="15" s="1"/>
  <c r="F36" i="15" s="1"/>
  <c r="F37" i="15" s="1"/>
  <c r="F38" i="15" s="1"/>
  <c r="F39" i="15" s="1"/>
  <c r="C31" i="15"/>
  <c r="C32" i="15" s="1"/>
  <c r="C33" i="15" s="1"/>
  <c r="C34" i="15" s="1"/>
  <c r="C35" i="15" s="1"/>
  <c r="C36" i="15" s="1"/>
  <c r="C37" i="15" s="1"/>
  <c r="C38" i="15" s="1"/>
  <c r="C39" i="15" s="1"/>
  <c r="F7" i="15"/>
  <c r="F8" i="15" s="1"/>
  <c r="F9" i="15" s="1"/>
  <c r="F10" i="15" s="1"/>
  <c r="F11" i="15" s="1"/>
  <c r="F12" i="15" s="1"/>
  <c r="F13" i="15" s="1"/>
  <c r="F14" i="15" s="1"/>
  <c r="F15" i="15" s="1"/>
  <c r="F16" i="15" s="1"/>
  <c r="F17" i="15" s="1"/>
  <c r="F18" i="15" s="1"/>
  <c r="F19" i="15" s="1"/>
  <c r="F20" i="15" s="1"/>
  <c r="F21" i="15" s="1"/>
  <c r="F22" i="15" s="1"/>
  <c r="F23" i="15" s="1"/>
  <c r="F24" i="15" s="1"/>
  <c r="F25" i="15" s="1"/>
  <c r="C7" i="15"/>
  <c r="C8" i="15" s="1"/>
  <c r="C9" i="15" s="1"/>
  <c r="C10" i="15" s="1"/>
  <c r="C11" i="15" s="1"/>
  <c r="C12" i="15" s="1"/>
  <c r="C13" i="15" s="1"/>
  <c r="C14" i="15" s="1"/>
  <c r="C15" i="15" s="1"/>
  <c r="B7" i="15"/>
  <c r="B8" i="15" s="1"/>
  <c r="B9" i="15" s="1"/>
  <c r="B10" i="15" s="1"/>
  <c r="B11" i="15" s="1"/>
  <c r="B12" i="15" s="1"/>
  <c r="B13" i="15" s="1"/>
  <c r="B14" i="15" s="1"/>
  <c r="B15" i="15" s="1"/>
  <c r="C5" i="14"/>
  <c r="C6" i="14" s="1"/>
  <c r="C7" i="14" s="1"/>
  <c r="C8" i="14" s="1"/>
  <c r="C9" i="14" s="1"/>
  <c r="C10" i="14" s="1"/>
  <c r="C11" i="14" s="1"/>
  <c r="C12" i="14" s="1"/>
  <c r="C13" i="14" s="1"/>
  <c r="B5" i="14"/>
  <c r="B6" i="14" s="1"/>
  <c r="B7" i="14" s="1"/>
  <c r="B8" i="14" s="1"/>
  <c r="B9" i="14" s="1"/>
  <c r="B10" i="14" s="1"/>
  <c r="B11" i="14" s="1"/>
  <c r="B12" i="14" s="1"/>
  <c r="B13" i="14" s="1"/>
  <c r="O7" i="13"/>
  <c r="O8" i="13" s="1"/>
  <c r="O9" i="13" s="1"/>
  <c r="O10" i="13" s="1"/>
  <c r="O11" i="13" s="1"/>
  <c r="O12" i="13" s="1"/>
  <c r="O13" i="13" s="1"/>
  <c r="O14" i="13" s="1"/>
  <c r="O15" i="13" s="1"/>
  <c r="L7" i="13"/>
  <c r="L8" i="13" s="1"/>
  <c r="L9" i="13" s="1"/>
  <c r="L10" i="13" s="1"/>
  <c r="L11" i="13" s="1"/>
  <c r="L12" i="13" s="1"/>
  <c r="L13" i="13" s="1"/>
  <c r="L14" i="13" s="1"/>
  <c r="L15" i="13" s="1"/>
  <c r="I7" i="13"/>
  <c r="I8" i="13" s="1"/>
  <c r="I9" i="13" s="1"/>
  <c r="I10" i="13" s="1"/>
  <c r="I11" i="13" s="1"/>
  <c r="I12" i="13" s="1"/>
  <c r="I13" i="13" s="1"/>
  <c r="I14" i="13" s="1"/>
  <c r="I15" i="13" s="1"/>
  <c r="F7" i="13"/>
  <c r="F8" i="13" s="1"/>
  <c r="F9" i="13" s="1"/>
  <c r="F10" i="13" s="1"/>
  <c r="F11" i="13" s="1"/>
  <c r="F12" i="13" s="1"/>
  <c r="F13" i="13" s="1"/>
  <c r="F14" i="13" s="1"/>
  <c r="F15" i="13" s="1"/>
  <c r="C7" i="13"/>
  <c r="C8" i="13" s="1"/>
  <c r="C9" i="13" s="1"/>
  <c r="C10" i="13" s="1"/>
  <c r="C11" i="13" s="1"/>
  <c r="C12" i="13" s="1"/>
  <c r="C13" i="13" s="1"/>
  <c r="C14" i="13" s="1"/>
  <c r="C15" i="13" s="1"/>
  <c r="H6" i="12"/>
  <c r="H7" i="12"/>
  <c r="H8" i="12" s="1"/>
  <c r="H9" i="12" s="1"/>
  <c r="H10" i="12" s="1"/>
  <c r="H11" i="12" s="1"/>
  <c r="H12" i="12" s="1"/>
  <c r="H13" i="12" s="1"/>
  <c r="H14" i="12" s="1"/>
  <c r="E6" i="12"/>
  <c r="E7" i="12"/>
  <c r="E8" i="12" s="1"/>
  <c r="E9" i="12" s="1"/>
  <c r="E10" i="12" s="1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C6" i="10"/>
  <c r="G6" i="12"/>
  <c r="G7" i="12" s="1"/>
  <c r="G8" i="12" s="1"/>
  <c r="G9" i="12" s="1"/>
  <c r="G10" i="12" s="1"/>
  <c r="G11" i="12" s="1"/>
  <c r="G12" i="12" s="1"/>
  <c r="G13" i="12" s="1"/>
  <c r="G14" i="12" s="1"/>
  <c r="I6" i="10"/>
  <c r="I7" i="10" s="1"/>
  <c r="I8" i="10" s="1"/>
  <c r="I9" i="10" s="1"/>
  <c r="I10" i="10" s="1"/>
  <c r="I11" i="10" s="1"/>
  <c r="I12" i="10" s="1"/>
  <c r="I13" i="10" s="1"/>
  <c r="I14" i="10" s="1"/>
  <c r="F6" i="10"/>
  <c r="C7" i="10"/>
  <c r="C8" i="10" s="1"/>
  <c r="C9" i="10" s="1"/>
  <c r="C10" i="10" s="1"/>
  <c r="C11" i="10" s="1"/>
  <c r="C12" i="10" s="1"/>
  <c r="C13" i="10" s="1"/>
  <c r="C14" i="10" s="1"/>
  <c r="F7" i="10"/>
  <c r="F8" i="10"/>
  <c r="F9" i="10"/>
  <c r="F10" i="10" s="1"/>
  <c r="F11" i="10" s="1"/>
  <c r="F12" i="10" s="1"/>
  <c r="F13" i="10" s="1"/>
  <c r="F14" i="10" s="1"/>
  <c r="H6" i="10"/>
  <c r="H7" i="10" s="1"/>
  <c r="H8" i="10" s="1"/>
  <c r="H9" i="10" s="1"/>
  <c r="H10" i="10" s="1"/>
  <c r="H11" i="10" s="1"/>
  <c r="H12" i="10" s="1"/>
  <c r="H13" i="10" s="1"/>
  <c r="H14" i="10" s="1"/>
  <c r="E6" i="10"/>
  <c r="E7" i="10" s="1"/>
  <c r="E8" i="10" s="1"/>
  <c r="E9" i="10" s="1"/>
  <c r="E10" i="10" s="1"/>
  <c r="E11" i="10" s="1"/>
  <c r="E12" i="10" s="1"/>
  <c r="E13" i="10" s="1"/>
  <c r="E14" i="10" s="1"/>
  <c r="B6" i="10"/>
  <c r="B7" i="10" s="1"/>
  <c r="B8" i="10" s="1"/>
  <c r="B9" i="10" s="1"/>
  <c r="B10" i="10" s="1"/>
  <c r="B11" i="10" s="1"/>
  <c r="B12" i="10" s="1"/>
  <c r="B13" i="10" s="1"/>
  <c r="B14" i="10" s="1"/>
  <c r="I25" i="23" l="1"/>
  <c r="I24" i="23"/>
  <c r="F25" i="23"/>
  <c r="F24" i="23"/>
  <c r="C25" i="23"/>
  <c r="C24" i="23"/>
  <c r="I11" i="23"/>
  <c r="I10" i="23"/>
  <c r="F11" i="23"/>
  <c r="F10" i="23"/>
  <c r="I27" i="23" l="1"/>
  <c r="I28" i="23" s="1"/>
  <c r="I26" i="23"/>
  <c r="F27" i="23"/>
  <c r="F28" i="23" s="1"/>
  <c r="F26" i="23"/>
  <c r="C27" i="23"/>
  <c r="C28" i="23" s="1"/>
  <c r="C26" i="23"/>
  <c r="I13" i="23"/>
  <c r="I14" i="23" s="1"/>
  <c r="I12" i="23"/>
  <c r="F13" i="23"/>
  <c r="F14" i="23" s="1"/>
  <c r="F12" i="23"/>
  <c r="D54" i="3" l="1"/>
  <c r="E54" i="3"/>
  <c r="F54" i="3"/>
  <c r="G54" i="3"/>
  <c r="H54" i="3"/>
  <c r="I54" i="3"/>
  <c r="J54" i="3"/>
  <c r="K54" i="3"/>
  <c r="L54" i="3"/>
  <c r="M54" i="3"/>
  <c r="N54" i="3"/>
  <c r="O54" i="3"/>
  <c r="C54" i="3"/>
  <c r="D46" i="3"/>
  <c r="E46" i="3"/>
  <c r="F46" i="3"/>
  <c r="G46" i="3"/>
  <c r="H46" i="3"/>
  <c r="I46" i="3"/>
  <c r="J46" i="3"/>
  <c r="K46" i="3"/>
  <c r="L46" i="3"/>
  <c r="M46" i="3"/>
  <c r="N46" i="3"/>
  <c r="O46" i="3"/>
  <c r="C46" i="3"/>
  <c r="D42" i="3"/>
  <c r="E42" i="3"/>
  <c r="F42" i="3"/>
  <c r="G42" i="3"/>
  <c r="H42" i="3"/>
  <c r="I42" i="3"/>
  <c r="J42" i="3"/>
  <c r="K42" i="3"/>
  <c r="L42" i="3"/>
  <c r="M42" i="3"/>
  <c r="N42" i="3"/>
  <c r="O42" i="3"/>
  <c r="C42" i="3"/>
  <c r="D38" i="3"/>
  <c r="E38" i="3"/>
  <c r="F38" i="3"/>
  <c r="G38" i="3"/>
  <c r="H38" i="3"/>
  <c r="I38" i="3"/>
  <c r="J38" i="3"/>
  <c r="K38" i="3"/>
  <c r="L38" i="3"/>
  <c r="M38" i="3"/>
  <c r="N38" i="3"/>
  <c r="O38" i="3"/>
  <c r="C38" i="3"/>
  <c r="D33" i="3"/>
  <c r="E33" i="3"/>
  <c r="F33" i="3"/>
  <c r="G33" i="3"/>
  <c r="H33" i="3"/>
  <c r="I33" i="3"/>
  <c r="J33" i="3"/>
  <c r="K33" i="3"/>
  <c r="L33" i="3"/>
  <c r="M33" i="3"/>
  <c r="N33" i="3"/>
  <c r="O33" i="3"/>
  <c r="C33" i="3"/>
  <c r="D25" i="3"/>
  <c r="E25" i="3"/>
  <c r="F25" i="3"/>
  <c r="G25" i="3"/>
  <c r="H25" i="3"/>
  <c r="I25" i="3"/>
  <c r="J25" i="3"/>
  <c r="K25" i="3"/>
  <c r="L25" i="3"/>
  <c r="M25" i="3"/>
  <c r="N25" i="3"/>
  <c r="O25" i="3"/>
  <c r="C25" i="3"/>
  <c r="D20" i="3"/>
  <c r="E20" i="3"/>
  <c r="F20" i="3"/>
  <c r="G20" i="3"/>
  <c r="H20" i="3"/>
  <c r="I20" i="3"/>
  <c r="J20" i="3"/>
  <c r="K20" i="3"/>
  <c r="L20" i="3"/>
  <c r="M20" i="3"/>
  <c r="N20" i="3"/>
  <c r="O20" i="3"/>
  <c r="C20" i="3"/>
  <c r="D16" i="3"/>
  <c r="E16" i="3"/>
  <c r="F16" i="3"/>
  <c r="G16" i="3"/>
  <c r="H16" i="3"/>
  <c r="I16" i="3"/>
  <c r="J16" i="3"/>
  <c r="K16" i="3"/>
  <c r="L16" i="3"/>
  <c r="M16" i="3"/>
  <c r="N16" i="3"/>
  <c r="O16" i="3"/>
  <c r="C16" i="3"/>
  <c r="D11" i="3"/>
  <c r="E11" i="3"/>
  <c r="F11" i="3"/>
  <c r="G11" i="3"/>
  <c r="H11" i="3"/>
  <c r="I11" i="3"/>
  <c r="J11" i="3"/>
  <c r="K11" i="3"/>
  <c r="L11" i="3"/>
  <c r="M11" i="3"/>
  <c r="N11" i="3"/>
  <c r="O11" i="3"/>
  <c r="C11" i="3"/>
  <c r="S2" i="3"/>
  <c r="E47" i="3"/>
  <c r="F47" i="3"/>
  <c r="G47" i="3"/>
  <c r="H47" i="3"/>
  <c r="I47" i="3"/>
  <c r="J47" i="3"/>
  <c r="K47" i="3"/>
  <c r="L47" i="3"/>
  <c r="M47" i="3"/>
  <c r="N47" i="3"/>
  <c r="O47" i="3"/>
  <c r="D47" i="3"/>
  <c r="D27" i="3" l="1"/>
  <c r="E27" i="3"/>
  <c r="F27" i="3"/>
  <c r="G27" i="3"/>
  <c r="H27" i="3"/>
  <c r="I27" i="3"/>
  <c r="J27" i="3"/>
  <c r="K27" i="3"/>
  <c r="L27" i="3"/>
  <c r="M27" i="3"/>
  <c r="N27" i="3"/>
  <c r="O27" i="3"/>
  <c r="E36" i="3"/>
  <c r="F36" i="3"/>
  <c r="G36" i="3"/>
  <c r="H36" i="3"/>
  <c r="I36" i="3"/>
  <c r="J36" i="3"/>
  <c r="K36" i="3"/>
  <c r="L36" i="3"/>
  <c r="M36" i="3"/>
  <c r="N36" i="3"/>
  <c r="O36" i="3"/>
  <c r="D36" i="3"/>
  <c r="E34" i="3"/>
  <c r="F34" i="3"/>
  <c r="G34" i="3"/>
  <c r="H34" i="3"/>
  <c r="I34" i="3"/>
  <c r="J34" i="3"/>
  <c r="K34" i="3"/>
  <c r="L34" i="3"/>
  <c r="M34" i="3"/>
  <c r="N34" i="3"/>
  <c r="O34" i="3"/>
  <c r="D34" i="3"/>
  <c r="E28" i="3"/>
  <c r="F28" i="3"/>
  <c r="G28" i="3"/>
  <c r="H28" i="3"/>
  <c r="I28" i="3"/>
  <c r="J28" i="3"/>
  <c r="K28" i="3"/>
  <c r="L28" i="3"/>
  <c r="M28" i="3"/>
  <c r="N28" i="3"/>
  <c r="O28" i="3"/>
  <c r="D28" i="3"/>
  <c r="E18" i="3"/>
  <c r="F18" i="3"/>
  <c r="G18" i="3"/>
  <c r="H18" i="3"/>
  <c r="I18" i="3"/>
  <c r="J18" i="3"/>
  <c r="K18" i="3"/>
  <c r="L18" i="3"/>
  <c r="M18" i="3"/>
  <c r="N18" i="3"/>
  <c r="O18" i="3"/>
  <c r="D18" i="3"/>
  <c r="D17" i="3"/>
  <c r="E17" i="3"/>
  <c r="F17" i="3"/>
  <c r="G17" i="3"/>
  <c r="H17" i="3"/>
  <c r="I17" i="3"/>
  <c r="J17" i="3"/>
  <c r="K17" i="3"/>
  <c r="L17" i="3"/>
  <c r="M17" i="3"/>
  <c r="N17" i="3"/>
  <c r="O17" i="3"/>
  <c r="E39" i="3"/>
  <c r="F39" i="3"/>
  <c r="G39" i="3"/>
  <c r="H39" i="3"/>
  <c r="I39" i="3"/>
  <c r="J39" i="3"/>
  <c r="K39" i="3"/>
  <c r="L39" i="3"/>
  <c r="M39" i="3"/>
  <c r="N39" i="3"/>
  <c r="O39" i="3"/>
  <c r="D39" i="3"/>
  <c r="E35" i="3"/>
  <c r="F35" i="3"/>
  <c r="G35" i="3"/>
  <c r="H35" i="3"/>
  <c r="I35" i="3"/>
  <c r="J35" i="3"/>
  <c r="K35" i="3"/>
  <c r="L35" i="3"/>
  <c r="M35" i="3"/>
  <c r="N35" i="3"/>
  <c r="O35" i="3"/>
  <c r="D35" i="3"/>
  <c r="E40" i="3" l="1"/>
  <c r="G40" i="3"/>
  <c r="I40" i="3"/>
  <c r="K40" i="3"/>
  <c r="M40" i="3"/>
  <c r="O40" i="3"/>
  <c r="F40" i="3"/>
  <c r="J40" i="3"/>
  <c r="N40" i="3"/>
  <c r="H40" i="3"/>
  <c r="L40" i="3"/>
  <c r="D40" i="3"/>
  <c r="F43" i="3"/>
  <c r="H43" i="3"/>
  <c r="J43" i="3"/>
  <c r="L43" i="3"/>
  <c r="N43" i="3"/>
  <c r="E44" i="3"/>
  <c r="G44" i="3"/>
  <c r="I44" i="3"/>
  <c r="K44" i="3"/>
  <c r="M44" i="3"/>
  <c r="O44" i="3"/>
  <c r="D43" i="3"/>
  <c r="G43" i="3"/>
  <c r="K43" i="3"/>
  <c r="O43" i="3"/>
  <c r="H44" i="3"/>
  <c r="L44" i="3"/>
  <c r="D44" i="3"/>
  <c r="E43" i="3"/>
  <c r="I43" i="3"/>
  <c r="M43" i="3"/>
  <c r="F44" i="3"/>
  <c r="J44" i="3"/>
  <c r="N4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<sst xmlns="http://schemas.openxmlformats.org/spreadsheetml/2006/main" count="474" uniqueCount="225">
  <si>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</si>
  <si>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</si>
  <si>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</si>
  <si>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</si>
  <si>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</si>
  <si>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</si>
  <si>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</si>
  <si>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</si>
  <si>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</si>
  <si>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</si>
  <si>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</si>
  <si>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</si>
  <si>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PRECIOS DE TRANSFERENCIA</t>
  </si>
  <si>
    <t>Mayo - Junio</t>
  </si>
  <si>
    <t>Julio - Agosto</t>
  </si>
  <si>
    <t>NIT</t>
  </si>
  <si>
    <t>Enero - febrero</t>
  </si>
  <si>
    <t>Marzo - abril</t>
  </si>
  <si>
    <t>AÑO 2021</t>
  </si>
  <si>
    <t>RENOVACIÓN REGISTRO MERCANTIL</t>
  </si>
  <si>
    <t>REUNION ORDINARIA DE ASAMBLEA</t>
  </si>
  <si>
    <t>RESOLUCION DE FACTURACIÓN 1876XXXXXX(HABILITADO EL XXX DE DICIEMBRE POR 24 MESES VENCE EL XXXX DICIEMBRE DE 20XX)</t>
  </si>
  <si>
    <t>VENCE EL XX DE YYYYYY DE 20XX NUMERACIÓN FE HABILITADA DEL 1 AL XXXX</t>
  </si>
  <si>
    <t>AÑO         </t>
  </si>
  <si>
    <t>VALOR</t>
  </si>
  <si>
    <t xml:space="preserve">UVT HISTORICO </t>
  </si>
  <si>
    <t> 29.753</t>
  </si>
  <si>
    <t> 31.859</t>
  </si>
  <si>
    <t> 28.279</t>
  </si>
  <si>
    <t> 27.485</t>
  </si>
  <si>
    <t> 26.841</t>
  </si>
  <si>
    <t> 26.049</t>
  </si>
  <si>
    <t> 25.132</t>
  </si>
  <si>
    <t> 24.555</t>
  </si>
  <si>
    <t> 23.763</t>
  </si>
  <si>
    <t> 22.054</t>
  </si>
  <si>
    <t> 20.974</t>
  </si>
  <si>
    <t> 20.000</t>
  </si>
  <si>
    <t>Impuesto a las Ventas e Impuesto al Consumo (Bimestral)</t>
  </si>
  <si>
    <t>Impuesto al Patrimonio - Primera Cuota</t>
  </si>
  <si>
    <t>Impuesto al Patrimonio - Segunda Cuota</t>
  </si>
  <si>
    <t>Declaración Anual Consolidada - IVA SIMPLE</t>
  </si>
  <si>
    <t>Impuesto a la Gasolina y ACPM</t>
  </si>
  <si>
    <t>Anticipo Bimestral Impuesto SIMPLE</t>
  </si>
  <si>
    <t>Impuesto a las Ventas (Cuatrimestral)</t>
  </si>
  <si>
    <t>Declaración Anual Consolidada SIMPLE</t>
  </si>
  <si>
    <t>Información Exogena Municipio de CALI</t>
  </si>
  <si>
    <t>INGRESOS</t>
  </si>
  <si>
    <t>UVT</t>
  </si>
  <si>
    <t xml:space="preserve">DEPOSITO EEFF CAMARA DE COMERCIO </t>
  </si>
  <si>
    <t>Seguridad Social</t>
  </si>
  <si>
    <t>Intereses de Cesantias - Trabajador Activo</t>
  </si>
  <si>
    <t>Cesantias</t>
  </si>
  <si>
    <t>Prima de Servicios - Primer Semestre</t>
  </si>
  <si>
    <t>Prima de Servicios - Segundo Semestre</t>
  </si>
  <si>
    <t>UVT GENERADO</t>
  </si>
  <si>
    <t>QYV CONSULTORES</t>
  </si>
  <si>
    <t>UVT 2020</t>
  </si>
  <si>
    <t>Declaración de Renta (Personas Naturales)</t>
  </si>
  <si>
    <t>IVA</t>
  </si>
  <si>
    <t>RETENCION</t>
  </si>
  <si>
    <t>RENTA</t>
  </si>
  <si>
    <t>REGIMEN SIMPLE</t>
  </si>
  <si>
    <t>INFORMACIÓN EXOGENA</t>
  </si>
  <si>
    <t>PATRIMONIO</t>
  </si>
  <si>
    <t>GASOLINA Y ACPM</t>
  </si>
  <si>
    <t>CALENDARIO FECHAS DE VENCIMIENTO LABORALES /OTROS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</si>
  <si>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</si>
  <si>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</si>
  <si>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</si>
  <si>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</si>
  <si>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</si>
  <si>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</si>
  <si>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</si>
  <si>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</si>
  <si>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</si>
  <si>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</si>
  <si>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</si>
  <si>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</si>
  <si>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Autorretención en la Fuente Retefuente Renta</t>
  </si>
  <si>
    <t>Retención Industria y Comercio CALI - Bimestral</t>
  </si>
  <si>
    <t>Retefuente Agentes de Retención Con más de 100 Suc. o Age.</t>
  </si>
  <si>
    <t>Declaración de IVA Prestadores de Servicios del Exterior</t>
  </si>
  <si>
    <t>Declaración Industria y Comercio Personas Jurídicas - CALI</t>
  </si>
  <si>
    <t>Declaración Industria y Comercio Personas Naturales - CALI</t>
  </si>
  <si>
    <t>Declaración de Renta (Juridicas) Primera Cuota</t>
  </si>
  <si>
    <t>Declaración de Renta (Juridicas) Segunda Cuota</t>
  </si>
  <si>
    <t>Declaración de Renta (Gran Contribuyente) Primera Cuota</t>
  </si>
  <si>
    <t>Declaración de Renta (Gran Contribuyente) Segunda Cuota</t>
  </si>
  <si>
    <t>Declaración de Renta (Gran Contribuyente) Tercera Cuota</t>
  </si>
  <si>
    <t>Información Exogena DIAN - Juridicas y Naturales</t>
  </si>
  <si>
    <t>Información Exogena DIAN - Grandes Contribuyentes</t>
  </si>
  <si>
    <t>Precios de Transferencia - Informe Maestro e Informe Pais por Pais</t>
  </si>
  <si>
    <t>Precios de Transferencia - Declaración y Documentación Comprobada</t>
  </si>
  <si>
    <t>CALENDARIO TRIBUTARIO - FECHAS DE VENCIMIENTO DE IMPUESTOS</t>
  </si>
  <si>
    <t>Grandes contribuyentes (Calificados como GC para los años 2021 y 2022)</t>
  </si>
  <si>
    <t>Pago primera cuota</t>
  </si>
  <si>
    <t>Declaración y pago segunda cuota y primera cuota de sobretasa instituciones financieras</t>
  </si>
  <si>
    <t>Pago tercera cuota y segunda cuota sobretasa instituciones financieras</t>
  </si>
  <si>
    <t>Último dígito del NIT</t>
  </si>
  <si>
    <t>Fecha límite</t>
  </si>
  <si>
    <t>Declaración y pago primera cuota</t>
  </si>
  <si>
    <t>Pago segunda cuota</t>
  </si>
  <si>
    <t>Últimos 2 dígito del NIT</t>
  </si>
  <si>
    <t xml:space="preserve"> 01-05</t>
  </si>
  <si>
    <t xml:space="preserve"> 06-10</t>
  </si>
  <si>
    <t xml:space="preserve"> 11-15</t>
  </si>
  <si>
    <t>16-20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</si>
  <si>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</si>
  <si>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</si>
  <si>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</si>
  <si>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</si>
  <si>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</si>
  <si>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</si>
  <si>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</si>
  <si>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</si>
  <si>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</si>
  <si>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</si>
  <si>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71-75</t>
  </si>
  <si>
    <t>76-80</t>
  </si>
  <si>
    <t>81-85</t>
  </si>
  <si>
    <t>86-90</t>
  </si>
  <si>
    <t>91-95</t>
  </si>
  <si>
    <t>96-00</t>
  </si>
  <si>
    <t>Personas naturales y sucesiones ilíquidas</t>
  </si>
  <si>
    <t>Declaración y pago</t>
  </si>
  <si>
    <t xml:space="preserve"> 01 Y 02</t>
  </si>
  <si>
    <t>21 Y 22</t>
  </si>
  <si>
    <t>41 Y 42</t>
  </si>
  <si>
    <t>61 Y 62</t>
  </si>
  <si>
    <t>81 Y 82</t>
  </si>
  <si>
    <t xml:space="preserve"> 03 Y 04</t>
  </si>
  <si>
    <t>23 Y 24</t>
  </si>
  <si>
    <t>43 Y 44</t>
  </si>
  <si>
    <t>63 Y 64</t>
  </si>
  <si>
    <t>83 Y 84</t>
  </si>
  <si>
    <t xml:space="preserve"> 05 Y 06</t>
  </si>
  <si>
    <t>25 Y 26</t>
  </si>
  <si>
    <t>45 Y 46</t>
  </si>
  <si>
    <t>65 Y 66</t>
  </si>
  <si>
    <t>85 Y 86</t>
  </si>
  <si>
    <t xml:space="preserve"> 07 Y 08</t>
  </si>
  <si>
    <t>27 Y 28</t>
  </si>
  <si>
    <t>47 Y 48</t>
  </si>
  <si>
    <t>67 Y 68</t>
  </si>
  <si>
    <t>87 Y 88</t>
  </si>
  <si>
    <t xml:space="preserve"> 09 Y 10</t>
  </si>
  <si>
    <t>29 Y 30</t>
  </si>
  <si>
    <t>49 Y 50</t>
  </si>
  <si>
    <t>69 Y 70</t>
  </si>
  <si>
    <t>89 Y 90</t>
  </si>
  <si>
    <t xml:space="preserve"> 11 Y 12</t>
  </si>
  <si>
    <t>31 Y 32</t>
  </si>
  <si>
    <t>51 Y 52</t>
  </si>
  <si>
    <t>71 Y 72</t>
  </si>
  <si>
    <t>91 Y 92</t>
  </si>
  <si>
    <t>13 Y 14</t>
  </si>
  <si>
    <t>33 Y 34</t>
  </si>
  <si>
    <t>53 Y 54</t>
  </si>
  <si>
    <t>73 Y 74</t>
  </si>
  <si>
    <t>93 Y 94</t>
  </si>
  <si>
    <t>15 Y 16</t>
  </si>
  <si>
    <t>35 Y 36</t>
  </si>
  <si>
    <t>55 Y 56</t>
  </si>
  <si>
    <t>75 Y 76</t>
  </si>
  <si>
    <t>95 Y 96</t>
  </si>
  <si>
    <t>17 Y 18</t>
  </si>
  <si>
    <t>37 Y 38</t>
  </si>
  <si>
    <t>57 Y 58</t>
  </si>
  <si>
    <t>77 Y 78</t>
  </si>
  <si>
    <t>97 Y 98</t>
  </si>
  <si>
    <t>19 Y 20</t>
  </si>
  <si>
    <t>39 Y 40</t>
  </si>
  <si>
    <t>59 Y 60</t>
  </si>
  <si>
    <t>79 Y 80</t>
  </si>
  <si>
    <t>99 Y 00</t>
  </si>
  <si>
    <t>DECLARACION ANUAL AÑO GRAVABLE 2021</t>
  </si>
  <si>
    <t>Grandes contribuyentes</t>
  </si>
  <si>
    <t>Personas jurídicas</t>
  </si>
  <si>
    <t>Personas naturales</t>
  </si>
  <si>
    <t>MES&gt;&gt;</t>
  </si>
  <si>
    <t>Declaración informativa de Precios de Transferenca</t>
  </si>
  <si>
    <r>
      <t xml:space="preserve">Documentación comprabatoria 
</t>
    </r>
    <r>
      <rPr>
        <sz val="12"/>
        <color theme="1"/>
        <rFont val="Arial"/>
        <family val="2"/>
      </rPr>
      <t>Art.260-5 del ET</t>
    </r>
  </si>
  <si>
    <t>Informe Maestro</t>
  </si>
  <si>
    <t>Informe País</t>
  </si>
  <si>
    <t xml:space="preserve"> 1 - 2</t>
  </si>
  <si>
    <t xml:space="preserve"> 3 - 4</t>
  </si>
  <si>
    <t xml:space="preserve"> 5 - 6</t>
  </si>
  <si>
    <t xml:space="preserve"> 7 - 8</t>
  </si>
  <si>
    <t xml:space="preserve"> 9 - 0</t>
  </si>
  <si>
    <t>BIMESTRE 1
Enero-Febrero</t>
  </si>
  <si>
    <t>BIMESTRE 2
Marzo-abril</t>
  </si>
  <si>
    <t>BIMESTRE 3
Mayo-Junio</t>
  </si>
  <si>
    <t>BIMESTRE 4
Julio-Agosto</t>
  </si>
  <si>
    <t>BIMESTRE 5
Septiembre-Octubre</t>
  </si>
  <si>
    <t>BIMESTRE 6
Noviembre-Diciembre</t>
  </si>
  <si>
    <t>Enero -febrero</t>
  </si>
  <si>
    <t>Marzo-abril</t>
  </si>
  <si>
    <t>Mayo-junio</t>
  </si>
  <si>
    <t>Julio-agosto</t>
  </si>
  <si>
    <t>Septiembre-octubre</t>
  </si>
  <si>
    <t>Noviembre-diciembre</t>
  </si>
  <si>
    <t>Fécha límite</t>
  </si>
  <si>
    <t>Periodo gravable</t>
  </si>
  <si>
    <t>Septiembre - Octubre</t>
  </si>
  <si>
    <t>Noviembre - Diciembre</t>
  </si>
  <si>
    <t>CUATRIMESTRE 1
Enero-abril</t>
  </si>
  <si>
    <t>CUATRIMESTRE 2
Mayo-agosto</t>
  </si>
  <si>
    <t>CUATRIMESTRE 3
Septiembre-diciembre</t>
  </si>
  <si>
    <t>DECLARACIÓN ANUAL CONSOLIDADA DEL IVA (RÉGIMEN SIMPLE)</t>
  </si>
  <si>
    <t>Últimos dígitos del nit</t>
  </si>
  <si>
    <t>Personas jurídicas y naturales</t>
  </si>
  <si>
    <t>Medios Magneticos Municipales - Cali</t>
  </si>
  <si>
    <t>Ingresos</t>
  </si>
  <si>
    <t>1</t>
  </si>
  <si>
    <t>2</t>
  </si>
  <si>
    <t>3</t>
  </si>
  <si>
    <t>4</t>
  </si>
  <si>
    <t>5</t>
  </si>
  <si>
    <t>6</t>
  </si>
  <si>
    <t>7</t>
  </si>
  <si>
    <t>8</t>
  </si>
  <si>
    <t>9</t>
  </si>
  <si>
    <r>
      <t xml:space="preserve">INDUSTRIA Y COMERCIO
</t>
    </r>
    <r>
      <rPr>
        <sz val="11"/>
        <rFont val="Arial Narrow"/>
        <family val="2"/>
      </rPr>
      <t>Recuerde registrar los ingresos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</si>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</sst>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[$-240A]d&quot; de &quot;mmmm&quot; de &quot;yyyy;@"/>
    <numFmt numFmtId="171" formatCode="mmmm"/>
    <numFmt numFmtId="172" formatCode="dd"/>
    <numFmt numFmtId="173" formatCode="[$$-240A]\ #,##0;\-[$$-240A]\ #,##0"/>
    <numFmt numFmtId="174" formatCode="#,##0_ ;\-#,##0\ "/>
  </numFmts>
  <fonts count="31" x14ac:knownFonts="1">
    <font>
      <sz val="12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name val="Arial Narrow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0"/>
      <name val="Arial Narrow"/>
      <family val="2"/>
    </font>
    <font>
      <b/>
      <sz val="12"/>
      <color rgb="FF000000"/>
      <name val="Arial Narrow"/>
      <family val="2"/>
    </font>
    <font>
      <sz val="12"/>
      <color rgb="FF000000"/>
      <name val="Arial Narrow"/>
      <family val="2"/>
    </font>
    <font>
      <b/>
      <sz val="12"/>
      <color rgb="FF000000"/>
      <name val="Roboto"/>
      <family val="2"/>
    </font>
    <font>
      <sz val="12"/>
      <color rgb="FF424242"/>
      <name val="Roboto"/>
      <family val="2"/>
    </font>
    <font>
      <b/>
      <sz val="12"/>
      <color theme="1"/>
      <name val="Verdana"/>
      <family val="2"/>
    </font>
    <font>
      <sz val="12"/>
      <color theme="1" tint="0.14999847407452621"/>
      <name val="Verdana"/>
      <family val="2"/>
    </font>
    <font>
      <sz val="12"/>
      <color theme="1"/>
      <name val="Arial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b/>
      <sz val="16"/>
      <color theme="0"/>
      <name val="Arial Narrow"/>
      <family val="2"/>
    </font>
    <font>
      <sz val="14"/>
      <color rgb="FF000000"/>
      <name val="Arial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1"/>
      <color theme="1"/>
      <name val="Verdana"/>
      <family val="2"/>
    </font>
    <font>
      <sz val="12"/>
      <color rgb="FF000000"/>
      <name val="Verdana"/>
      <family val="2"/>
    </font>
    <font>
      <b/>
      <sz val="14"/>
      <name val="Arial Narrow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8"/>
      <color rgb="FF0070C0"/>
      <name val="Arial"/>
      <family val="2"/>
    </font>
    <font>
      <b/>
      <sz val="13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0E0E3"/>
        <bgColor indexed="64"/>
      </patternFill>
    </fill>
    <fill>
      <patternFill patternType="solid">
        <fgColor rgb="FFA50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EEEEEE"/>
      </left>
      <right/>
      <top style="medium">
        <color rgb="FFEEEEEE"/>
      </top>
      <bottom/>
      <diagonal/>
    </border>
    <border>
      <left/>
      <right style="medium">
        <color rgb="FFEEEEEE"/>
      </right>
      <top style="medium">
        <color rgb="FFEEEEEE"/>
      </top>
      <bottom/>
      <diagonal/>
    </border>
    <border>
      <left style="medium">
        <color rgb="FFEEEEEE"/>
      </left>
      <right/>
      <top/>
      <bottom/>
      <diagonal/>
    </border>
    <border>
      <left style="medium">
        <color rgb="FFEEEEEE"/>
      </left>
      <right/>
      <top/>
      <bottom style="medium">
        <color rgb="FFEEEEEE"/>
      </bottom>
      <diagonal/>
    </border>
    <border>
      <left/>
      <right style="medium">
        <color rgb="FFEEEEEE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39">
    <xf numFmtId="0" fontId="0" fillId="0" borderId="0" xfId="0"/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41" fontId="11" fillId="4" borderId="18" xfId="2" applyFont="1" applyFill="1" applyBorder="1" applyAlignment="1">
      <alignment horizontal="right" vertical="center" wrapText="1"/>
    </xf>
    <xf numFmtId="0" fontId="12" fillId="0" borderId="0" xfId="0" applyFont="1"/>
    <xf numFmtId="0" fontId="13" fillId="0" borderId="0" xfId="0" applyFont="1"/>
    <xf numFmtId="0" fontId="0" fillId="0" borderId="0" xfId="0"/>
    <xf numFmtId="0" fontId="0" fillId="0" borderId="0" xfId="0"/>
    <xf numFmtId="0" fontId="9" fillId="0" borderId="4" xfId="0" applyFont="1" applyFill="1" applyBorder="1" applyAlignment="1">
      <alignment horizontal="center" vertical="center"/>
    </xf>
    <xf numFmtId="0" fontId="0" fillId="0" borderId="4" xfId="0" applyFill="1" applyBorder="1"/>
    <xf numFmtId="171" fontId="7" fillId="5" borderId="10" xfId="0" applyNumberFormat="1" applyFont="1" applyFill="1" applyBorder="1" applyAlignment="1">
      <alignment horizontal="center" vertical="center"/>
    </xf>
    <xf numFmtId="171" fontId="7" fillId="5" borderId="11" xfId="0" applyNumberFormat="1" applyFont="1" applyFill="1" applyBorder="1" applyAlignment="1">
      <alignment horizontal="center" vertical="center"/>
    </xf>
    <xf numFmtId="0" fontId="9" fillId="0" borderId="19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9" fillId="0" borderId="19" xfId="0" applyFont="1" applyBorder="1" applyAlignment="1">
      <alignment horizontal="center" vertical="center"/>
    </xf>
    <xf numFmtId="0" fontId="15" fillId="0" borderId="19" xfId="0" applyFont="1" applyFill="1" applyBorder="1" applyAlignment="1">
      <alignment vertical="center" wrapText="1"/>
    </xf>
    <xf numFmtId="0" fontId="9" fillId="0" borderId="4" xfId="0" applyFont="1" applyBorder="1" applyAlignment="1">
      <alignment horizontal="center" vertical="center"/>
    </xf>
    <xf numFmtId="0" fontId="15" fillId="0" borderId="4" xfId="0" applyFont="1" applyFill="1" applyBorder="1" applyAlignment="1">
      <alignment vertical="center" wrapText="1"/>
    </xf>
    <xf numFmtId="0" fontId="16" fillId="0" borderId="4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/>
    </xf>
    <xf numFmtId="0" fontId="17" fillId="3" borderId="8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172" fontId="19" fillId="0" borderId="4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173" fontId="22" fillId="0" borderId="4" xfId="2" applyNumberFormat="1" applyFont="1" applyBorder="1" applyAlignment="1">
      <alignment horizontal="center" vertical="center"/>
    </xf>
    <xf numFmtId="174" fontId="22" fillId="0" borderId="4" xfId="2" applyNumberFormat="1" applyFont="1" applyBorder="1" applyAlignment="1">
      <alignment horizontal="center" vertical="center"/>
    </xf>
    <xf numFmtId="172" fontId="23" fillId="0" borderId="4" xfId="0" applyNumberFormat="1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1" fillId="0" borderId="19" xfId="0" applyFont="1" applyBorder="1"/>
    <xf numFmtId="0" fontId="23" fillId="0" borderId="19" xfId="0" applyFont="1" applyFill="1" applyBorder="1" applyAlignment="1">
      <alignment horizontal="center" vertical="center"/>
    </xf>
    <xf numFmtId="0" fontId="20" fillId="6" borderId="4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0" fillId="0" borderId="0" xfId="0"/>
    <xf numFmtId="0" fontId="18" fillId="5" borderId="2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24" fillId="7" borderId="5" xfId="0" applyFont="1" applyFill="1" applyBorder="1" applyAlignment="1">
      <alignment horizontal="right" vertical="center"/>
    </xf>
    <xf numFmtId="0" fontId="24" fillId="7" borderId="6" xfId="0" applyFont="1" applyFill="1" applyBorder="1" applyAlignment="1">
      <alignment horizontal="right" vertical="center"/>
    </xf>
    <xf numFmtId="0" fontId="24" fillId="7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vertical="center"/>
    </xf>
    <xf numFmtId="0" fontId="3" fillId="7" borderId="13" xfId="0" applyFont="1" applyFill="1" applyBorder="1" applyAlignment="1">
      <alignment vertical="center"/>
    </xf>
    <xf numFmtId="0" fontId="25" fillId="7" borderId="0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vertical="center"/>
    </xf>
    <xf numFmtId="0" fontId="3" fillId="7" borderId="0" xfId="0" applyFont="1" applyFill="1" applyBorder="1" applyAlignment="1">
      <alignment vertical="center"/>
    </xf>
    <xf numFmtId="171" fontId="25" fillId="7" borderId="0" xfId="0" applyNumberFormat="1" applyFont="1" applyFill="1" applyBorder="1" applyAlignment="1">
      <alignment horizontal="center" vertical="center"/>
    </xf>
    <xf numFmtId="171" fontId="25" fillId="7" borderId="9" xfId="0" applyNumberFormat="1" applyFont="1" applyFill="1" applyBorder="1" applyAlignment="1">
      <alignment horizontal="center" vertical="center"/>
    </xf>
    <xf numFmtId="0" fontId="26" fillId="7" borderId="4" xfId="0" applyFont="1" applyFill="1" applyBorder="1" applyAlignment="1">
      <alignment horizontal="center" vertical="center"/>
    </xf>
    <xf numFmtId="0" fontId="25" fillId="7" borderId="7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center" vertical="center" wrapText="1"/>
    </xf>
    <xf numFmtId="0" fontId="25" fillId="7" borderId="9" xfId="0" applyFont="1" applyFill="1" applyBorder="1" applyAlignment="1">
      <alignment horizontal="center" vertical="center"/>
    </xf>
    <xf numFmtId="171" fontId="25" fillId="7" borderId="10" xfId="0" applyNumberFormat="1" applyFont="1" applyFill="1" applyBorder="1" applyAlignment="1">
      <alignment horizontal="center" vertical="center"/>
    </xf>
    <xf numFmtId="171" fontId="25" fillId="7" borderId="11" xfId="0" applyNumberFormat="1" applyFont="1" applyFill="1" applyBorder="1" applyAlignment="1">
      <alignment horizontal="center" vertical="center"/>
    </xf>
    <xf numFmtId="0" fontId="14" fillId="2" borderId="0" xfId="0" applyFont="1" applyFill="1"/>
    <xf numFmtId="0" fontId="27" fillId="8" borderId="0" xfId="0" applyFont="1" applyFill="1" applyAlignment="1">
      <alignment horizontal="left"/>
    </xf>
    <xf numFmtId="0" fontId="27" fillId="2" borderId="0" xfId="0" applyFont="1" applyFill="1"/>
    <xf numFmtId="0" fontId="27" fillId="9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7" fillId="9" borderId="0" xfId="0" applyFont="1" applyFill="1" applyAlignment="1">
      <alignment horizontal="center" vertical="center" wrapText="1"/>
    </xf>
    <xf numFmtId="0" fontId="27" fillId="6" borderId="4" xfId="0" applyFont="1" applyFill="1" applyBorder="1" applyAlignment="1">
      <alignment horizontal="center" vertical="center" wrapText="1"/>
    </xf>
    <xf numFmtId="0" fontId="27" fillId="6" borderId="4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/>
    </xf>
    <xf numFmtId="164" fontId="14" fillId="2" borderId="4" xfId="0" applyNumberFormat="1" applyFont="1" applyFill="1" applyBorder="1"/>
    <xf numFmtId="0" fontId="14" fillId="2" borderId="0" xfId="0" applyFont="1" applyFill="1" applyAlignment="1">
      <alignment horizontal="left" vertical="top"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27" fillId="2" borderId="0" xfId="0" applyFont="1" applyFill="1" applyAlignment="1">
      <alignment vertical="center"/>
    </xf>
    <xf numFmtId="14" fontId="14" fillId="2" borderId="0" xfId="0" applyNumberFormat="1" applyFont="1" applyFill="1"/>
    <xf numFmtId="14" fontId="0" fillId="0" borderId="0" xfId="0" applyNumberFormat="1"/>
    <xf numFmtId="0" fontId="27" fillId="2" borderId="0" xfId="0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/>
    </xf>
    <xf numFmtId="164" fontId="14" fillId="2" borderId="0" xfId="0" applyNumberFormat="1" applyFont="1" applyFill="1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/>
    <xf numFmtId="0" fontId="6" fillId="6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28" fillId="2" borderId="0" xfId="0" applyFont="1" applyFill="1"/>
    <xf numFmtId="16" fontId="28" fillId="2" borderId="4" xfId="0" applyNumberFormat="1" applyFont="1" applyFill="1" applyBorder="1" applyAlignment="1">
      <alignment horizontal="center"/>
    </xf>
    <xf numFmtId="164" fontId="28" fillId="2" borderId="4" xfId="0" applyNumberFormat="1" applyFont="1" applyFill="1" applyBorder="1"/>
    <xf numFmtId="0" fontId="28" fillId="2" borderId="4" xfId="0" applyFont="1" applyFill="1" applyBorder="1" applyAlignment="1">
      <alignment horizontal="center"/>
    </xf>
    <xf numFmtId="16" fontId="14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29" fillId="2" borderId="0" xfId="0" applyFont="1" applyFill="1" applyAlignment="1">
      <alignment horizontal="left"/>
    </xf>
    <xf numFmtId="0" fontId="27" fillId="9" borderId="0" xfId="0" applyFont="1" applyFill="1"/>
    <xf numFmtId="0" fontId="14" fillId="9" borderId="0" xfId="0" applyFont="1" applyFill="1"/>
    <xf numFmtId="0" fontId="27" fillId="9" borderId="4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center" vertical="center" wrapText="1"/>
    </xf>
    <xf numFmtId="0" fontId="5" fillId="2" borderId="0" xfId="1" quotePrefix="1" applyFill="1"/>
    <xf numFmtId="16" fontId="14" fillId="2" borderId="4" xfId="0" applyNumberFormat="1" applyFont="1" applyFill="1" applyBorder="1" applyAlignment="1">
      <alignment horizontal="center"/>
    </xf>
    <xf numFmtId="0" fontId="27" fillId="6" borderId="4" xfId="0" applyFont="1" applyFill="1" applyBorder="1" applyAlignment="1">
      <alignment horizontal="center" vertical="center"/>
    </xf>
    <xf numFmtId="0" fontId="27" fillId="6" borderId="2" xfId="0" applyFont="1" applyFill="1" applyBorder="1" applyAlignment="1">
      <alignment horizontal="center" vertical="center"/>
    </xf>
    <xf numFmtId="0" fontId="27" fillId="6" borderId="3" xfId="0" applyFont="1" applyFill="1" applyBorder="1" applyAlignment="1">
      <alignment horizontal="center" vertical="center"/>
    </xf>
    <xf numFmtId="164" fontId="14" fillId="2" borderId="4" xfId="0" applyNumberFormat="1" applyFont="1" applyFill="1" applyBorder="1"/>
    <xf numFmtId="164" fontId="14" fillId="2" borderId="2" xfId="0" applyNumberFormat="1" applyFont="1" applyFill="1" applyBorder="1"/>
    <xf numFmtId="164" fontId="14" fillId="2" borderId="3" xfId="0" applyNumberFormat="1" applyFont="1" applyFill="1" applyBorder="1"/>
    <xf numFmtId="164" fontId="14" fillId="2" borderId="4" xfId="0" applyNumberFormat="1" applyFont="1" applyFill="1" applyBorder="1" applyAlignment="1">
      <alignment horizontal="center"/>
    </xf>
    <xf numFmtId="0" fontId="26" fillId="7" borderId="2" xfId="0" applyFont="1" applyFill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/>
    </xf>
    <xf numFmtId="0" fontId="26" fillId="7" borderId="3" xfId="0" applyFont="1" applyFill="1" applyBorder="1" applyAlignment="1">
      <alignment horizontal="center" vertical="center"/>
    </xf>
    <xf numFmtId="0" fontId="26" fillId="7" borderId="2" xfId="0" applyFont="1" applyFill="1" applyBorder="1" applyAlignment="1">
      <alignment horizontal="center" vertical="center"/>
    </xf>
    <xf numFmtId="0" fontId="26" fillId="7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7" fontId="0" fillId="0" borderId="4" xfId="3" applyNumberFormat="1" applyFon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3" fontId="27" fillId="9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3" fontId="27" fillId="9" borderId="0" xfId="0" applyNumberFormat="1" applyFont="1" applyFill="1" applyAlignment="1">
      <alignment vertical="center" wrapText="1"/>
    </xf>
    <xf numFmtId="3" fontId="27" fillId="9" borderId="0" xfId="0" applyNumberFormat="1" applyFont="1" applyFill="1" applyAlignment="1">
      <alignment horizontal="center" vertical="center" wrapText="1"/>
    </xf>
    <xf numFmtId="0" fontId="14" fillId="2" borderId="4" xfId="0" applyNumberFormat="1" applyFont="1" applyFill="1" applyBorder="1" applyAlignment="1">
      <alignment horizontal="center"/>
    </xf>
    <xf numFmtId="0" fontId="26" fillId="7" borderId="2" xfId="0" applyFont="1" applyFill="1" applyBorder="1" applyAlignment="1">
      <alignment horizontal="center" vertical="center" wrapText="1"/>
    </xf>
    <xf numFmtId="49" fontId="14" fillId="2" borderId="4" xfId="0" applyNumberFormat="1" applyFont="1" applyFill="1" applyBorder="1" applyAlignment="1">
      <alignment horizontal="center" vertical="center"/>
    </xf>
    <xf numFmtId="0" fontId="14" fillId="2" borderId="4" xfId="0" applyNumberFormat="1" applyFont="1" applyFill="1" applyBorder="1" applyAlignment="1">
      <alignment horizontal="center" vertical="center"/>
    </xf>
    <xf numFmtId="0" fontId="25" fillId="7" borderId="10" xfId="0" applyFont="1" applyFill="1" applyBorder="1" applyAlignment="1">
      <alignment vertical="center" wrapText="1"/>
    </xf>
    <xf numFmtId="0" fontId="25" fillId="7" borderId="7" xfId="0" applyFont="1" applyFill="1" applyBorder="1" applyAlignment="1">
      <alignment vertical="center" wrapText="1"/>
    </xf>
    <xf numFmtId="0" fontId="25" fillId="7" borderId="12" xfId="0" applyFont="1" applyFill="1" applyBorder="1" applyAlignment="1">
      <alignment vertical="center" wrapText="1"/>
    </xf>
    <xf numFmtId="0" fontId="25" fillId="7" borderId="9" xfId="0" applyFont="1" applyFill="1" applyBorder="1" applyAlignment="1">
      <alignment horizontal="center" vertical="center"/>
    </xf>
    <xf numFmtId="0" fontId="25" fillId="7" borderId="10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vertical="center"/>
    </xf>
    <xf numFmtId="0" fontId="25" fillId="7" borderId="11" xfId="0" applyFont="1" applyFill="1" applyBorder="1" applyAlignment="1">
      <alignment horizontal="center" vertical="center"/>
    </xf>
    <xf numFmtId="0" fontId="27" fillId="6" borderId="2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5" fillId="7" borderId="7" xfId="0" applyFont="1" applyFill="1" applyBorder="1" applyAlignment="1">
      <alignment horizontal="center" wrapText="1"/>
    </xf>
    <xf numFmtId="0" fontId="3" fillId="7" borderId="0" xfId="0" applyFont="1" applyFill="1" applyBorder="1"/>
    <xf numFmtId="0" fontId="3" fillId="7" borderId="9" xfId="0" applyFont="1" applyFill="1" applyBorder="1"/>
    <xf numFmtId="0" fontId="3" fillId="7" borderId="12" xfId="0" applyFont="1" applyFill="1" applyBorder="1" applyAlignment="1">
      <alignment vertical="center"/>
    </xf>
    <xf numFmtId="0" fontId="3" fillId="7" borderId="10" xfId="0" applyFont="1" applyFill="1" applyBorder="1"/>
    <xf numFmtId="3" fontId="30" fillId="7" borderId="6" xfId="0" applyNumberFormat="1" applyFont="1" applyFill="1" applyBorder="1" applyAlignment="1">
      <alignment horizontal="center" vertical="center"/>
    </xf>
  </cellXfs>
  <cellStyles count="4">
    <cellStyle name="Hipervínculo" xfId="1" builtinId="8"/>
    <cellStyle name="Millares" xfId="3" builtinId="3"/>
    <cellStyle name="Millares [0]" xfId="2" builtinId="6"/>
    <cellStyle name="Normal" xfId="0" builtinId="0"/>
  </cellStyles>
  <dxfs count="3">
    <dxf>
      <fill>
        <patternFill>
          <bgColor theme="0" tint="-0.14996795556505021"/>
        </patternFill>
      </fill>
    </dxf>
    <dxf>
      <fill>
        <patternFill>
          <bgColor rgb="FFDD9FA0"/>
        </patternFill>
      </fill>
    </dxf>
    <dxf>
      <fill>
        <patternFill>
          <bgColor rgb="FFDD9FA0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50021"/>
      <color rgb="FFDD9FA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Retefuente!A3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'IVA Cuatrimestral'!A3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'Ex&#243;gena Nal'!A3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'Renta GC'!A9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'Activos Exterior'!A3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'IVA Bimestral'!A7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hyperlink" Target="#'Anticipo Simple'!A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295275</xdr:colOff>
      <xdr:row>59</xdr:row>
      <xdr:rowOff>9525</xdr:rowOff>
    </xdr:from>
    <xdr:to>
      <xdr:col>16</xdr:col>
      <xdr:colOff>387349</xdr:colOff>
      <xdr:row>63</xdr:row>
      <xdr:rowOff>199829</xdr:rowOff>
    </xdr:to>
    <xdr:pic>
      <xdr:nvPicPr>
        <xdr:cNvPr id="1027" name="Imagen 2">
          <a:extLst>
            <a:ext uri="{FF2B5EF4-FFF2-40B4-BE49-F238E27FC236}">
              <a16:creationId xmlns:a16="http://schemas.microsoft.com/office/drawing/2014/main" id="{0D3CAD0D-E1EA-476C-8510-89E09A963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3108" y="9460442"/>
          <a:ext cx="1182158" cy="9946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0</xdr:rowOff>
    </xdr:from>
    <xdr:to>
      <xdr:col>1</xdr:col>
      <xdr:colOff>1054895</xdr:colOff>
      <xdr:row>4</xdr:row>
      <xdr:rowOff>220744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BBE64A8-C913-4C2A-AA90-52ED6928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0"/>
          <a:ext cx="1131095" cy="9446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295274</xdr:colOff>
      <xdr:row>0</xdr:row>
      <xdr:rowOff>0</xdr:rowOff>
    </xdr:from>
    <xdr:to>
      <xdr:col>14</xdr:col>
      <xdr:colOff>264583</xdr:colOff>
      <xdr:row>1</xdr:row>
      <xdr:rowOff>9525</xdr:rowOff>
    </xdr:to>
    <xdr:sp macro="" textlink="">
      <xdr:nvSpPr>
        <xdr:cNvPr id="2" name="Flecha: hacia la izquierda 1">
          <a:extLst>
            <a:ext uri="{FF2B5EF4-FFF2-40B4-BE49-F238E27FC236}">
              <a16:creationId xmlns:a16="http://schemas.microsoft.com/office/drawing/2014/main" id="{7124FCB4-11DF-408B-8564-6518AD2DA1D3}"/>
            </a:ext>
          </a:extLst>
        </xdr:cNvPr>
        <xdr:cNvSpPr/>
      </xdr:nvSpPr>
      <xdr:spPr>
        <a:xfrm>
          <a:off x="5354107" y="0"/>
          <a:ext cx="1450976" cy="369358"/>
        </a:xfrm>
        <a:prstGeom prst="leftArrow">
          <a:avLst>
            <a:gd name="adj1" fmla="val 61111"/>
            <a:gd name="adj2" fmla="val 53704"/>
          </a:avLst>
        </a:prstGeom>
        <a:solidFill>
          <a:schemeClr val="bg1"/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s-CO" sz="1050">
              <a:solidFill>
                <a:schemeClr val="tx1"/>
              </a:solidFill>
            </a:rPr>
            <a:t>CAMBIE AQUÍ EL NIT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485775</xdr:colOff>
      <xdr:row>0</xdr:row>
      <xdr:rowOff>0</xdr:rowOff>
    </xdr:from>
    <xdr:to>
      <xdr:col>4</xdr:col>
      <xdr:colOff>428625</xdr:colOff>
      <xdr:row>3</xdr:row>
      <xdr:rowOff>171450</xdr:rowOff>
    </xdr:to>
    <xdr:pic>
      <xdr:nvPicPr>
        <xdr:cNvPr id="5123" name="Imagen 1">
          <a:extLst>
            <a:ext uri="{FF2B5EF4-FFF2-40B4-BE49-F238E27FC236}">
              <a16:creationId xmlns:a16="http://schemas.microsoft.com/office/drawing/2014/main" id="{33E88AE0-F430-46E0-8F71-95C0C84C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78105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596900</xdr:colOff>
      <xdr:row>0</xdr:row>
      <xdr:rowOff>31750</xdr:rowOff>
    </xdr:from>
    <xdr:to>
      <xdr:col>6</xdr:col>
      <xdr:colOff>625475</xdr:colOff>
      <xdr:row>1</xdr:row>
      <xdr:rowOff>9525</xdr:rowOff>
    </xdr:to>
    <xdr:pic>
      <xdr:nvPicPr>
        <xdr:cNvPr id="3" name="Imagen 2">
          <a:hlinkClick xmlns:r="http://schemas.openxmlformats.org/officeDocument/2006/relationships" r:id="rId1" tooltip="Ir arriba"/>
          <a:extLst>
            <a:ext uri="{FF2B5EF4-FFF2-40B4-BE49-F238E27FC236}">
              <a16:creationId xmlns:a16="http://schemas.microsoft.com/office/drawing/2014/main" id="{ABCFA299-C359-4B4A-A90F-FBCFE2AE4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5150" y="31750"/>
          <a:ext cx="28575" cy="1587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25400</xdr:colOff>
      <xdr:row>1</xdr:row>
      <xdr:rowOff>0</xdr:rowOff>
    </xdr:from>
    <xdr:to>
      <xdr:col>12</xdr:col>
      <xdr:colOff>323850</xdr:colOff>
      <xdr:row>11</xdr:row>
      <xdr:rowOff>139700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D26FA63-4D6F-4083-BEAB-07A8DDAE7FEB}"/>
            </a:ext>
          </a:extLst>
        </xdr:cNvPr>
        <xdr:cNvSpPr txBox="1"/>
      </xdr:nvSpPr>
      <xdr:spPr>
        <a:xfrm>
          <a:off x="6635750" y="190500"/>
          <a:ext cx="2184400" cy="2806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200" b="1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PERIODICIDAD CUATRIMESTRAL : </a:t>
          </a:r>
          <a:r>
            <a:rPr lang="es-CO" sz="1200" b="0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Los responsables de este impuesto, personas jurídicas y naturales cuyos ingresos brutos a treinta y uno (31) de diciembre del año gravable 2021 sean inferiores a noventa y dos mil (92.000) UVT ($ 3.340.336.000), deberán presentar la declaración del impuesto sobre las ventas -IVA y pagar de manera cuatrimestral utilizando el formulario prescrito por la Unidad Administrativa Especial Dirección de Impuestos y Aduanas Nacionales - DIAN.</a:t>
          </a:r>
          <a:endParaRPr lang="es-CO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6350</xdr:colOff>
      <xdr:row>16</xdr:row>
      <xdr:rowOff>19050</xdr:rowOff>
    </xdr:from>
    <xdr:to>
      <xdr:col>9</xdr:col>
      <xdr:colOff>0</xdr:colOff>
      <xdr:row>18</xdr:row>
      <xdr:rowOff>82550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27D4BA59-2D19-43E4-A0FC-5FF912AF8792}"/>
            </a:ext>
          </a:extLst>
        </xdr:cNvPr>
        <xdr:cNvSpPr txBox="1"/>
      </xdr:nvSpPr>
      <xdr:spPr>
        <a:xfrm>
          <a:off x="53975" y="3829050"/>
          <a:ext cx="5727700" cy="444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Los contribuyentes del régimen simple de tributación responsables del impuesto sobre las ventas -IVA presentan la declaración anual en el mes de febrero</a:t>
          </a:r>
          <a:endParaRPr lang="es-CO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10</xdr:col>
      <xdr:colOff>527050</xdr:colOff>
      <xdr:row>0</xdr:row>
      <xdr:rowOff>19050</xdr:rowOff>
    </xdr:from>
    <xdr:to>
      <xdr:col>10</xdr:col>
      <xdr:colOff>584200</xdr:colOff>
      <xdr:row>0</xdr:row>
      <xdr:rowOff>174625</xdr:rowOff>
    </xdr:to>
    <xdr:pic>
      <xdr:nvPicPr>
        <xdr:cNvPr id="4" name="Imagen 3">
          <a:hlinkClick xmlns:r="http://schemas.openxmlformats.org/officeDocument/2006/relationships" r:id="rId1" tooltip="Ir arriba"/>
          <a:extLst>
            <a:ext uri="{FF2B5EF4-FFF2-40B4-BE49-F238E27FC236}">
              <a16:creationId xmlns:a16="http://schemas.microsoft.com/office/drawing/2014/main" id="{DDDE3657-126B-41BB-9966-64590182A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37400" y="19050"/>
          <a:ext cx="57150" cy="155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12700</xdr:rowOff>
    </xdr:from>
    <xdr:to>
      <xdr:col>13</xdr:col>
      <xdr:colOff>9525</xdr:colOff>
      <xdr:row>1</xdr:row>
      <xdr:rowOff>20955</xdr:rowOff>
    </xdr:to>
    <xdr:pic>
      <xdr:nvPicPr>
        <xdr:cNvPr id="4" name="Imagen 3">
          <a:hlinkClick xmlns:r="http://schemas.openxmlformats.org/officeDocument/2006/relationships" r:id="rId1" tooltip="Ir arriba"/>
          <a:extLst>
            <a:ext uri="{FF2B5EF4-FFF2-40B4-BE49-F238E27FC236}">
              <a16:creationId xmlns:a16="http://schemas.microsoft.com/office/drawing/2014/main" id="{4725C670-673F-4AA1-B0BC-9EAD448B5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82225" y="12700"/>
          <a:ext cx="9525" cy="17018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577850</xdr:colOff>
      <xdr:row>0</xdr:row>
      <xdr:rowOff>0</xdr:rowOff>
    </xdr:from>
    <xdr:to>
      <xdr:col>10</xdr:col>
      <xdr:colOff>15876</xdr:colOff>
      <xdr:row>0</xdr:row>
      <xdr:rowOff>205105</xdr:rowOff>
    </xdr:to>
    <xdr:pic>
      <xdr:nvPicPr>
        <xdr:cNvPr id="4" name="Imagen 3">
          <a:hlinkClick xmlns:r="http://schemas.openxmlformats.org/officeDocument/2006/relationships" r:id="rId1" tooltip="Ir arriba"/>
          <a:extLst>
            <a:ext uri="{FF2B5EF4-FFF2-40B4-BE49-F238E27FC236}">
              <a16:creationId xmlns:a16="http://schemas.microsoft.com/office/drawing/2014/main" id="{3E637CA8-5002-449F-85B0-EC01B9732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0950" y="0"/>
          <a:ext cx="19051" cy="20510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82550</xdr:colOff>
      <xdr:row>0</xdr:row>
      <xdr:rowOff>0</xdr:rowOff>
    </xdr:from>
    <xdr:to>
      <xdr:col>11</xdr:col>
      <xdr:colOff>92075</xdr:colOff>
      <xdr:row>0</xdr:row>
      <xdr:rowOff>155575</xdr:rowOff>
    </xdr:to>
    <xdr:pic>
      <xdr:nvPicPr>
        <xdr:cNvPr id="6" name="Imagen 5">
          <a:hlinkClick xmlns:r="http://schemas.openxmlformats.org/officeDocument/2006/relationships" r:id="rId1" tooltip="Ir arriba"/>
          <a:extLst>
            <a:ext uri="{FF2B5EF4-FFF2-40B4-BE49-F238E27FC236}">
              <a16:creationId xmlns:a16="http://schemas.microsoft.com/office/drawing/2014/main" id="{1D4F470C-DAEB-46FB-BA73-A7851ECD0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45650" y="0"/>
          <a:ext cx="9525" cy="1555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25400</xdr:colOff>
      <xdr:row>1</xdr:row>
      <xdr:rowOff>0</xdr:rowOff>
    </xdr:from>
    <xdr:to>
      <xdr:col>12</xdr:col>
      <xdr:colOff>19050</xdr:colOff>
      <xdr:row>11</xdr:row>
      <xdr:rowOff>139700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AC01081-9C3A-4FA4-A217-5FB49CF2E33F}"/>
            </a:ext>
          </a:extLst>
        </xdr:cNvPr>
        <xdr:cNvSpPr txBox="1"/>
      </xdr:nvSpPr>
      <xdr:spPr>
        <a:xfrm>
          <a:off x="8397875" y="200025"/>
          <a:ext cx="2432050" cy="2692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200" b="1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PERIODICIDAD BIMESTRAL: </a:t>
          </a:r>
          <a:r>
            <a:rPr lang="es-CO" sz="1200" b="0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Los responsables de IVA, grandes contribuyentes y aquellas personas jurídicas y naturales cuyos ingresos brutos, a treinta y uno (31) de diciembre del año gravable 2021, sean iguales o superiores a noventa y dos mil (92.000) UVT, ($ 3.340.336.000) así como los responsables de que tratan los artículos 477 y 481 del Estatuto Tributario, deberán presentar la declaración del impuesto sobre las ventas -IVA y pagar de manera bimestral.</a:t>
          </a:r>
          <a:endParaRPr lang="es-CO" sz="12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12700</xdr:colOff>
      <xdr:row>28</xdr:row>
      <xdr:rowOff>133350</xdr:rowOff>
    </xdr:from>
    <xdr:to>
      <xdr:col>9</xdr:col>
      <xdr:colOff>12700</xdr:colOff>
      <xdr:row>32</xdr:row>
      <xdr:rowOff>82550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B30B4E9B-FB7E-43CB-8ED2-EBF74750D530}"/>
            </a:ext>
          </a:extLst>
        </xdr:cNvPr>
        <xdr:cNvSpPr txBox="1"/>
      </xdr:nvSpPr>
      <xdr:spPr>
        <a:xfrm>
          <a:off x="250825" y="6829425"/>
          <a:ext cx="8077200" cy="711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Para los responsables del impuesto sobre las ventas -IVA por la prestación de servicios financieros y las empresas de transporte aéreo regular, que en al año 2013 se les autorizó el plazo especial de que trata el parágrafo 1 del artículo 23 del Decreto 2634 de 2012, el plazo para presentar la declaración bimestral del impuesto sobre las ventas -IVA y cancelar el valor a pagar vencerá en las siguientes fechas:</a:t>
          </a:r>
          <a:endParaRPr lang="es-CO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6350</xdr:colOff>
      <xdr:row>41</xdr:row>
      <xdr:rowOff>25400</xdr:rowOff>
    </xdr:from>
    <xdr:to>
      <xdr:col>9</xdr:col>
      <xdr:colOff>31750</xdr:colOff>
      <xdr:row>44</xdr:row>
      <xdr:rowOff>158750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EBDF7E1-A2AF-4E88-B5D3-25DD1C6529CA}"/>
            </a:ext>
          </a:extLst>
        </xdr:cNvPr>
        <xdr:cNvSpPr txBox="1"/>
      </xdr:nvSpPr>
      <xdr:spPr>
        <a:xfrm>
          <a:off x="244475" y="9102725"/>
          <a:ext cx="8102600" cy="704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Para los prestadores de servicios desde el exterior, el plazo para presentar la declaración bimestral del impuesto sobre las ventas -IVA, por el año gravable 2022 y cancelar el valor a pagar, vencerá en las siguientes fechas, independientemente del último dígito del Número de Identificación Tributaria -NIT, sin tener en cuenta el dígito de verificación:</a:t>
          </a:r>
          <a:endParaRPr lang="es-CO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6350</xdr:colOff>
      <xdr:row>54</xdr:row>
      <xdr:rowOff>19050</xdr:rowOff>
    </xdr:from>
    <xdr:to>
      <xdr:col>9</xdr:col>
      <xdr:colOff>3175</xdr:colOff>
      <xdr:row>56</xdr:row>
      <xdr:rowOff>82550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A2864D13-FC6B-4BAD-A76B-0EA3A3AA7899}"/>
            </a:ext>
          </a:extLst>
        </xdr:cNvPr>
        <xdr:cNvSpPr txBox="1"/>
      </xdr:nvSpPr>
      <xdr:spPr>
        <a:xfrm>
          <a:off x="244475" y="11582400"/>
          <a:ext cx="8074025" cy="444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Los contribuyentes del régimen simple de tributación responsables del impuesto sobre las ventas -IVA presentan la declaración anual en el mes de febrero</a:t>
          </a:r>
          <a:endParaRPr lang="es-CO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10</xdr:col>
      <xdr:colOff>558800</xdr:colOff>
      <xdr:row>0</xdr:row>
      <xdr:rowOff>25400</xdr:rowOff>
    </xdr:from>
    <xdr:to>
      <xdr:col>10</xdr:col>
      <xdr:colOff>581025</xdr:colOff>
      <xdr:row>0</xdr:row>
      <xdr:rowOff>180975</xdr:rowOff>
    </xdr:to>
    <xdr:pic>
      <xdr:nvPicPr>
        <xdr:cNvPr id="6" name="Imagen 5">
          <a:hlinkClick xmlns:r="http://schemas.openxmlformats.org/officeDocument/2006/relationships" r:id="rId1" tooltip="Ir arriba"/>
          <a:extLst>
            <a:ext uri="{FF2B5EF4-FFF2-40B4-BE49-F238E27FC236}">
              <a16:creationId xmlns:a16="http://schemas.microsoft.com/office/drawing/2014/main" id="{E711E980-1705-4236-A126-E335B5E6BE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69150" y="25400"/>
          <a:ext cx="22225" cy="1555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146050</xdr:colOff>
      <xdr:row>5</xdr:row>
      <xdr:rowOff>12700</xdr:rowOff>
    </xdr:from>
    <xdr:to>
      <xdr:col>10</xdr:col>
      <xdr:colOff>95250</xdr:colOff>
      <xdr:row>11</xdr:row>
      <xdr:rowOff>6350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C8B4010-EF6A-4F4E-A6AB-8187705F9A63}"/>
            </a:ext>
          </a:extLst>
        </xdr:cNvPr>
        <xdr:cNvSpPr txBox="1"/>
      </xdr:nvSpPr>
      <xdr:spPr>
        <a:xfrm>
          <a:off x="1584325" y="822325"/>
          <a:ext cx="5368925" cy="1346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200" b="0" i="0" u="none" strike="noStrike" baseline="0">
              <a:solidFill>
                <a:schemeClr val="dk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Los contribuyentes del impuesto unificado bajo el régimen simple de tributación -SIMPLE que sean responsables del impuesto sobre las ventas -IVA, deberán presentar la Declaración Anual Consolidada del impuesto sobre las ventas -IVA. Sin perjuicio de la obligación de transferir el impuesto sobre las ventas -IVA dentro de los plazos establecidos en el artículo 1.6.1.13.2.52. de este Decreto, para la presentación y pago del anticipo bimestral.</a:t>
          </a:r>
          <a:endParaRPr lang="es-CO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552450</xdr:colOff>
      <xdr:row>0</xdr:row>
      <xdr:rowOff>31750</xdr:rowOff>
    </xdr:from>
    <xdr:to>
      <xdr:col>10</xdr:col>
      <xdr:colOff>584200</xdr:colOff>
      <xdr:row>0</xdr:row>
      <xdr:rowOff>190500</xdr:rowOff>
    </xdr:to>
    <xdr:pic>
      <xdr:nvPicPr>
        <xdr:cNvPr id="2" name="Imagen 1">
          <a:hlinkClick xmlns:r="http://schemas.openxmlformats.org/officeDocument/2006/relationships" r:id="rId1" tooltip="Ir arriba"/>
          <a:extLst>
            <a:ext uri="{FF2B5EF4-FFF2-40B4-BE49-F238E27FC236}">
              <a16:creationId xmlns:a16="http://schemas.microsoft.com/office/drawing/2014/main" id="{221856FD-8511-42B4-AD50-5795AFC73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62800" y="31750"/>
          <a:ext cx="31750" cy="158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E2221-61C3-4AA0-AE63-C60D91ADD452}">
  <dimension ref="A1:A16"/>
  <sheetViews>
    <sheetView workbookViewId="0">
      <selection activeCell="A15" sqref="A15"/>
    </sheetView>
  </sheetViews>
  <sheetFormatPr baseColWidth="10" defaultRowHeight="15.75" x14ac:dyDescent="0.25"/>
  <sheetData>
    <row r="1" spans="1:1" x14ac:dyDescent="0.25">
      <c r="A1" s="77">
        <v>44641</v>
      </c>
    </row>
    <row r="2" spans="1:1" x14ac:dyDescent="0.25">
      <c r="A2" s="77">
        <v>44665</v>
      </c>
    </row>
    <row r="3" spans="1:1" x14ac:dyDescent="0.25">
      <c r="A3" s="77">
        <v>44666</v>
      </c>
    </row>
    <row r="4" spans="1:1" x14ac:dyDescent="0.25">
      <c r="A4" s="77">
        <v>44682</v>
      </c>
    </row>
    <row r="5" spans="1:1" x14ac:dyDescent="0.25">
      <c r="A5" s="77">
        <v>44711</v>
      </c>
    </row>
    <row r="6" spans="1:1" x14ac:dyDescent="0.25">
      <c r="A6" s="77">
        <v>44732</v>
      </c>
    </row>
    <row r="7" spans="1:1" x14ac:dyDescent="0.25">
      <c r="A7" s="77">
        <v>44739</v>
      </c>
    </row>
    <row r="8" spans="1:1" x14ac:dyDescent="0.25">
      <c r="A8" s="77">
        <v>44746</v>
      </c>
    </row>
    <row r="9" spans="1:1" x14ac:dyDescent="0.25">
      <c r="A9" s="77">
        <v>44762</v>
      </c>
    </row>
    <row r="10" spans="1:1" x14ac:dyDescent="0.25">
      <c r="A10" s="77">
        <v>44780</v>
      </c>
    </row>
    <row r="11" spans="1:1" x14ac:dyDescent="0.25">
      <c r="A11" s="77">
        <v>44788</v>
      </c>
    </row>
    <row r="12" spans="1:1" x14ac:dyDescent="0.25">
      <c r="A12" s="77">
        <v>44851</v>
      </c>
    </row>
    <row r="13" spans="1:1" x14ac:dyDescent="0.25">
      <c r="A13" s="77">
        <v>44872</v>
      </c>
    </row>
    <row r="14" spans="1:1" x14ac:dyDescent="0.25">
      <c r="A14" s="77">
        <v>44879</v>
      </c>
    </row>
    <row r="15" spans="1:1" x14ac:dyDescent="0.25">
      <c r="A15" s="77">
        <v>44903</v>
      </c>
    </row>
    <row r="16" spans="1:1" x14ac:dyDescent="0.25">
      <c r="A16" s="77">
        <v>44920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5FA60-928A-4360-98BD-2144966286D6}">
  <dimension ref="B1:K14"/>
  <sheetViews>
    <sheetView workbookViewId="0">
      <selection activeCell="C7" sqref="C7"/>
    </sheetView>
  </sheetViews>
  <sheetFormatPr baseColWidth="10" defaultColWidth="7.625" defaultRowHeight="15" x14ac:dyDescent="0.2"/>
  <cols>
    <col min="1" max="1" width="3.625" style="62" customWidth="1"/>
    <col min="2" max="2" width="13.25" style="62" customWidth="1"/>
    <col min="3" max="3" width="21.5" style="62" customWidth="1"/>
    <col min="4" max="4" width="1.25" style="62" customWidth="1"/>
    <col min="5" max="5" width="12.875" style="62" customWidth="1"/>
    <col min="6" max="6" width="20" style="62" customWidth="1"/>
    <col min="7" max="7" width="1.875" style="62" customWidth="1"/>
    <col min="8" max="8" width="14" style="62" customWidth="1"/>
    <col min="9" max="9" width="20" style="62" customWidth="1"/>
    <col min="10" max="10" width="7.625" style="62"/>
    <col min="11" max="11" width="11.125" style="62" bestFit="1" customWidth="1"/>
    <col min="12" max="16384" width="7.625" style="62"/>
  </cols>
  <sheetData>
    <row r="1" spans="2:11" s="66" customFormat="1" ht="24.75" customHeight="1" x14ac:dyDescent="0.25">
      <c r="B1" s="75" t="s">
        <v>95</v>
      </c>
    </row>
    <row r="2" spans="2:11" ht="67.5" customHeight="1" x14ac:dyDescent="0.2">
      <c r="B2" s="65" t="s">
        <v>96</v>
      </c>
      <c r="C2" s="65"/>
      <c r="D2" s="66"/>
      <c r="E2" s="67" t="s">
        <v>97</v>
      </c>
      <c r="F2" s="67"/>
      <c r="G2" s="66"/>
      <c r="H2" s="67" t="s">
        <v>98</v>
      </c>
      <c r="I2" s="67"/>
    </row>
    <row r="4" spans="2:11" ht="47.25" x14ac:dyDescent="0.2">
      <c r="B4" s="68" t="s">
        <v>99</v>
      </c>
      <c r="C4" s="69" t="s">
        <v>100</v>
      </c>
      <c r="E4" s="68" t="s">
        <v>99</v>
      </c>
      <c r="F4" s="69" t="s">
        <v>100</v>
      </c>
      <c r="H4" s="68" t="s">
        <v>99</v>
      </c>
      <c r="I4" s="69" t="s">
        <v>100</v>
      </c>
    </row>
    <row r="5" spans="2:11" x14ac:dyDescent="0.2">
      <c r="B5" s="70">
        <v>1</v>
      </c>
      <c r="C5" s="71">
        <v>44600</v>
      </c>
      <c r="E5" s="70">
        <v>1</v>
      </c>
      <c r="F5" s="71">
        <v>44658</v>
      </c>
      <c r="H5" s="70">
        <v>1</v>
      </c>
      <c r="I5" s="71">
        <v>44719</v>
      </c>
    </row>
    <row r="6" spans="2:11" x14ac:dyDescent="0.2">
      <c r="B6" s="70">
        <f>+B5+1</f>
        <v>2</v>
      </c>
      <c r="C6" s="71">
        <f>WORKDAY.INTL(C5,1,1,Festivos!$A$1:$A$16)</f>
        <v>44601</v>
      </c>
      <c r="E6" s="70">
        <f>+E5+1</f>
        <v>2</v>
      </c>
      <c r="F6" s="71">
        <f>WORKDAY.INTL(F5,1,1,Festivos!$A$1:$A$16)</f>
        <v>44659</v>
      </c>
      <c r="H6" s="70">
        <f>+H5+1</f>
        <v>2</v>
      </c>
      <c r="I6" s="71">
        <f>WORKDAY.INTL(I5,1,1,Festivos!$A$1:$A$16)</f>
        <v>44720</v>
      </c>
    </row>
    <row r="7" spans="2:11" x14ac:dyDescent="0.2">
      <c r="B7" s="70">
        <f t="shared" ref="B7:B13" si="0">+B6+1</f>
        <v>3</v>
      </c>
      <c r="C7" s="71">
        <f>WORKDAY.INTL(C6,1,1,Festivos!$A$1:$A$16)</f>
        <v>44602</v>
      </c>
      <c r="E7" s="70">
        <f t="shared" ref="E7:E13" si="1">+E6+1</f>
        <v>3</v>
      </c>
      <c r="F7" s="71">
        <f>WORKDAY.INTL(F6,1,1,Festivos!$A$1:$A$16)</f>
        <v>44662</v>
      </c>
      <c r="H7" s="70">
        <f t="shared" ref="H7:H13" si="2">+H6+1</f>
        <v>3</v>
      </c>
      <c r="I7" s="71">
        <f>WORKDAY.INTL(I6,1,1,Festivos!$A$1:$A$16)</f>
        <v>44721</v>
      </c>
      <c r="K7" s="76"/>
    </row>
    <row r="8" spans="2:11" x14ac:dyDescent="0.2">
      <c r="B8" s="70">
        <f t="shared" si="0"/>
        <v>4</v>
      </c>
      <c r="C8" s="71">
        <f>WORKDAY.INTL(C7,1,1,Festivos!$A$1:$A$16)</f>
        <v>44603</v>
      </c>
      <c r="E8" s="70">
        <f t="shared" si="1"/>
        <v>4</v>
      </c>
      <c r="F8" s="71">
        <f>WORKDAY.INTL(F7,1,1,Festivos!$A$1:$A$16)</f>
        <v>44663</v>
      </c>
      <c r="H8" s="70">
        <f t="shared" si="2"/>
        <v>4</v>
      </c>
      <c r="I8" s="71">
        <f>WORKDAY.INTL(I7,1,1,Festivos!$A$1:$A$16)</f>
        <v>44722</v>
      </c>
      <c r="K8" s="76"/>
    </row>
    <row r="9" spans="2:11" x14ac:dyDescent="0.2">
      <c r="B9" s="70">
        <f t="shared" si="0"/>
        <v>5</v>
      </c>
      <c r="C9" s="71">
        <f>WORKDAY.INTL(C8,1,1,Festivos!$A$1:$A$16)</f>
        <v>44606</v>
      </c>
      <c r="E9" s="70">
        <f t="shared" si="1"/>
        <v>5</v>
      </c>
      <c r="F9" s="71">
        <f>WORKDAY.INTL(F8,1,1,Festivos!$A$1:$A$16)</f>
        <v>44664</v>
      </c>
      <c r="H9" s="70">
        <f t="shared" si="2"/>
        <v>5</v>
      </c>
      <c r="I9" s="71">
        <f>WORKDAY.INTL(I8,1,1,Festivos!$A$1:$A$16)</f>
        <v>44725</v>
      </c>
      <c r="K9" s="76"/>
    </row>
    <row r="10" spans="2:11" x14ac:dyDescent="0.2">
      <c r="B10" s="70">
        <f t="shared" si="0"/>
        <v>6</v>
      </c>
      <c r="C10" s="71">
        <f>WORKDAY.INTL(C9,1,1,Festivos!$A$1:$A$16)</f>
        <v>44607</v>
      </c>
      <c r="E10" s="70">
        <f t="shared" si="1"/>
        <v>6</v>
      </c>
      <c r="F10" s="71">
        <f>WORKDAY.INTL(F9,1,1,Festivos!$A$1:$A$16)</f>
        <v>44669</v>
      </c>
      <c r="H10" s="70">
        <f t="shared" si="2"/>
        <v>6</v>
      </c>
      <c r="I10" s="71">
        <f>WORKDAY.INTL(I9,1,1,Festivos!$A$1:$A$16)</f>
        <v>44726</v>
      </c>
      <c r="K10" s="76"/>
    </row>
    <row r="11" spans="2:11" x14ac:dyDescent="0.2">
      <c r="B11" s="70">
        <f t="shared" si="0"/>
        <v>7</v>
      </c>
      <c r="C11" s="71">
        <f>WORKDAY.INTL(C10,1,1,Festivos!$A$1:$A$16)</f>
        <v>44608</v>
      </c>
      <c r="E11" s="70">
        <f t="shared" si="1"/>
        <v>7</v>
      </c>
      <c r="F11" s="71">
        <f>WORKDAY.INTL(F10,1,1,Festivos!$A$1:$A$16)</f>
        <v>44670</v>
      </c>
      <c r="H11" s="70">
        <f t="shared" si="2"/>
        <v>7</v>
      </c>
      <c r="I11" s="71">
        <f>WORKDAY.INTL(I10,1,1,Festivos!$A$1:$A$16)</f>
        <v>44727</v>
      </c>
      <c r="K11" s="76"/>
    </row>
    <row r="12" spans="2:11" x14ac:dyDescent="0.2">
      <c r="B12" s="70">
        <f t="shared" si="0"/>
        <v>8</v>
      </c>
      <c r="C12" s="71">
        <f>WORKDAY.INTL(C11,1,1,Festivos!$A$1:$A$16)</f>
        <v>44609</v>
      </c>
      <c r="E12" s="70">
        <f t="shared" si="1"/>
        <v>8</v>
      </c>
      <c r="F12" s="71">
        <f>WORKDAY.INTL(F11,1,1,Festivos!$A$1:$A$16)</f>
        <v>44671</v>
      </c>
      <c r="H12" s="70">
        <f t="shared" si="2"/>
        <v>8</v>
      </c>
      <c r="I12" s="71">
        <f>WORKDAY.INTL(I11,1,1,Festivos!$A$1:$A$16)</f>
        <v>44728</v>
      </c>
      <c r="K12" s="76"/>
    </row>
    <row r="13" spans="2:11" x14ac:dyDescent="0.2">
      <c r="B13" s="70">
        <f t="shared" si="0"/>
        <v>9</v>
      </c>
      <c r="C13" s="71">
        <f>WORKDAY.INTL(C12,1,1,Festivos!$A$1:$A$16)</f>
        <v>44610</v>
      </c>
      <c r="E13" s="70">
        <f t="shared" si="1"/>
        <v>9</v>
      </c>
      <c r="F13" s="71">
        <f>WORKDAY.INTL(F12,1,1,Festivos!$A$1:$A$16)</f>
        <v>44672</v>
      </c>
      <c r="H13" s="70">
        <f t="shared" si="2"/>
        <v>9</v>
      </c>
      <c r="I13" s="71">
        <f>WORKDAY.INTL(I12,1,1,Festivos!$A$1:$A$16)</f>
        <v>44729</v>
      </c>
      <c r="K13" s="76"/>
    </row>
    <row r="14" spans="2:11" x14ac:dyDescent="0.2">
      <c r="B14" s="70">
        <f>+B13-9</f>
        <v>0</v>
      </c>
      <c r="C14" s="71">
        <f>WORKDAY.INTL(C13,1,1,Festivos!$A$1:$A$16)</f>
        <v>44613</v>
      </c>
      <c r="E14" s="70">
        <f>+E13-9</f>
        <v>0</v>
      </c>
      <c r="F14" s="71">
        <f>WORKDAY.INTL(F13,1,1,Festivos!$A$1:$A$16)</f>
        <v>44673</v>
      </c>
      <c r="H14" s="70">
        <f>+H13-9</f>
        <v>0</v>
      </c>
      <c r="I14" s="71">
        <f>WORKDAY.INTL(I13,1,1,Festivos!$A$1:$A$16)</f>
        <v>44733</v>
      </c>
      <c r="K14" s="76"/>
    </row>
  </sheetData>
  <mergeCells count="3">
    <mergeCell ref="B2:C2"/>
    <mergeCell ref="E2:F2"/>
    <mergeCell ref="H2:I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B4485-C6A8-4B3C-BE9C-BF66A046B4C6}">
  <dimension ref="B1:O55"/>
  <sheetViews>
    <sheetView workbookViewId="0">
      <selection activeCell="F18" sqref="F18"/>
    </sheetView>
  </sheetViews>
  <sheetFormatPr baseColWidth="10" defaultColWidth="7.625" defaultRowHeight="15" x14ac:dyDescent="0.2"/>
  <cols>
    <col min="1" max="1" width="3.25" style="62" customWidth="1"/>
    <col min="2" max="2" width="11.625" style="62" customWidth="1"/>
    <col min="3" max="3" width="20.125" style="62" customWidth="1"/>
    <col min="4" max="4" width="0.625" style="62" customWidth="1"/>
    <col min="5" max="5" width="11.625" style="62" customWidth="1"/>
    <col min="6" max="6" width="22.25" style="62" customWidth="1"/>
    <col min="7" max="7" width="0.625" style="62" customWidth="1"/>
    <col min="8" max="8" width="11.5" style="62" customWidth="1"/>
    <col min="9" max="9" width="22.625" style="62" customWidth="1"/>
    <col min="10" max="10" width="0.875" style="62" customWidth="1"/>
    <col min="11" max="11" width="11.5" style="62" customWidth="1"/>
    <col min="12" max="12" width="23.625" style="62" customWidth="1"/>
    <col min="13" max="13" width="1.25" style="62" customWidth="1"/>
    <col min="14" max="14" width="11.5" style="62" customWidth="1"/>
    <col min="15" max="15" width="20.375" style="62" customWidth="1"/>
    <col min="16" max="16384" width="7.625" style="62"/>
  </cols>
  <sheetData>
    <row r="1" spans="2:15" ht="15.75" x14ac:dyDescent="0.25">
      <c r="B1" s="64" t="s">
        <v>124</v>
      </c>
    </row>
    <row r="2" spans="2:15" ht="6" customHeight="1" x14ac:dyDescent="0.2"/>
    <row r="3" spans="2:15" ht="36.950000000000003" customHeight="1" x14ac:dyDescent="0.2">
      <c r="B3" s="65" t="s">
        <v>125</v>
      </c>
      <c r="C3" s="65"/>
      <c r="D3" s="66"/>
      <c r="E3" s="82"/>
      <c r="F3" s="82"/>
      <c r="G3" s="66"/>
      <c r="H3" s="78"/>
      <c r="I3" s="78"/>
    </row>
    <row r="4" spans="2:15" ht="6" customHeight="1" x14ac:dyDescent="0.2">
      <c r="E4" s="83"/>
      <c r="F4" s="83"/>
    </row>
    <row r="5" spans="2:15" ht="45" x14ac:dyDescent="0.2">
      <c r="B5" s="84" t="s">
        <v>103</v>
      </c>
      <c r="C5" s="85" t="s">
        <v>100</v>
      </c>
      <c r="D5" s="86"/>
      <c r="E5" s="84" t="s">
        <v>103</v>
      </c>
      <c r="F5" s="85" t="s">
        <v>100</v>
      </c>
      <c r="G5" s="86"/>
      <c r="H5" s="84" t="s">
        <v>103</v>
      </c>
      <c r="I5" s="85" t="s">
        <v>100</v>
      </c>
      <c r="J5" s="86"/>
      <c r="K5" s="84" t="s">
        <v>103</v>
      </c>
      <c r="L5" s="85" t="s">
        <v>100</v>
      </c>
      <c r="M5" s="86"/>
      <c r="N5" s="84" t="s">
        <v>103</v>
      </c>
      <c r="O5" s="85" t="s">
        <v>100</v>
      </c>
    </row>
    <row r="6" spans="2:15" x14ac:dyDescent="0.2">
      <c r="B6" s="87" t="s">
        <v>126</v>
      </c>
      <c r="C6" s="88">
        <v>44782</v>
      </c>
      <c r="D6" s="86"/>
      <c r="E6" s="87" t="s">
        <v>127</v>
      </c>
      <c r="F6" s="88">
        <v>44797</v>
      </c>
      <c r="G6" s="86"/>
      <c r="H6" s="87" t="s">
        <v>128</v>
      </c>
      <c r="I6" s="88">
        <v>44811</v>
      </c>
      <c r="J6" s="86"/>
      <c r="K6" s="89" t="s">
        <v>129</v>
      </c>
      <c r="L6" s="88">
        <v>44825</v>
      </c>
      <c r="M6" s="86"/>
      <c r="N6" s="89" t="s">
        <v>130</v>
      </c>
      <c r="O6" s="88">
        <v>44839</v>
      </c>
    </row>
    <row r="7" spans="2:15" x14ac:dyDescent="0.2">
      <c r="B7" s="89" t="s">
        <v>131</v>
      </c>
      <c r="C7" s="88">
        <f>WORKDAY.INTL(C6,1,1,Festivos!$A$1:$A$16)</f>
        <v>44783</v>
      </c>
      <c r="D7" s="86"/>
      <c r="E7" s="87" t="s">
        <v>132</v>
      </c>
      <c r="F7" s="88">
        <f>WORKDAY.INTL(F6,1,1,Festivos!$A$1:$A$16)</f>
        <v>44798</v>
      </c>
      <c r="G7" s="86"/>
      <c r="H7" s="87" t="s">
        <v>133</v>
      </c>
      <c r="I7" s="88">
        <f>WORKDAY.INTL(I6,1,1,Festivos!$A$1:$A$16)</f>
        <v>44812</v>
      </c>
      <c r="J7" s="86"/>
      <c r="K7" s="89" t="s">
        <v>134</v>
      </c>
      <c r="L7" s="88">
        <f>WORKDAY.INTL(L6,1,1,Festivos!$A$1:$A$16)</f>
        <v>44826</v>
      </c>
      <c r="M7" s="86"/>
      <c r="N7" s="89" t="s">
        <v>135</v>
      </c>
      <c r="O7" s="88">
        <f>WORKDAY.INTL(O6,1,1,Festivos!$A$1:$A$16)</f>
        <v>44840</v>
      </c>
    </row>
    <row r="8" spans="2:15" x14ac:dyDescent="0.2">
      <c r="B8" s="87" t="s">
        <v>136</v>
      </c>
      <c r="C8" s="88">
        <f>WORKDAY.INTL(C7,1,1,Festivos!$A$1:$A$16)</f>
        <v>44784</v>
      </c>
      <c r="D8" s="86"/>
      <c r="E8" s="87" t="s">
        <v>137</v>
      </c>
      <c r="F8" s="88">
        <f>WORKDAY.INTL(F7,1,1,Festivos!$A$1:$A$16)</f>
        <v>44799</v>
      </c>
      <c r="G8" s="86"/>
      <c r="H8" s="87" t="s">
        <v>138</v>
      </c>
      <c r="I8" s="88">
        <f>WORKDAY.INTL(I7,1,1,Festivos!$A$1:$A$16)</f>
        <v>44813</v>
      </c>
      <c r="J8" s="86"/>
      <c r="K8" s="89" t="s">
        <v>139</v>
      </c>
      <c r="L8" s="88">
        <f>WORKDAY.INTL(L7,1,1,Festivos!$A$1:$A$16)</f>
        <v>44827</v>
      </c>
      <c r="M8" s="86"/>
      <c r="N8" s="89" t="s">
        <v>140</v>
      </c>
      <c r="O8" s="88">
        <f>WORKDAY.INTL(O7,1,1,Festivos!$A$1:$A$16)</f>
        <v>44841</v>
      </c>
    </row>
    <row r="9" spans="2:15" x14ac:dyDescent="0.2">
      <c r="B9" s="87" t="s">
        <v>141</v>
      </c>
      <c r="C9" s="88">
        <f>WORKDAY.INTL(C8,1,1,Festivos!$A$1:$A$16)</f>
        <v>44785</v>
      </c>
      <c r="D9" s="86"/>
      <c r="E9" s="87" t="s">
        <v>142</v>
      </c>
      <c r="F9" s="88">
        <f>WORKDAY.INTL(F8,1,1,Festivos!$A$1:$A$16)</f>
        <v>44802</v>
      </c>
      <c r="G9" s="86"/>
      <c r="H9" s="87" t="s">
        <v>143</v>
      </c>
      <c r="I9" s="88">
        <f>WORKDAY.INTL(I8,1,1,Festivos!$A$1:$A$16)</f>
        <v>44816</v>
      </c>
      <c r="J9" s="86"/>
      <c r="K9" s="89" t="s">
        <v>144</v>
      </c>
      <c r="L9" s="88">
        <f>WORKDAY.INTL(L8,1,1,Festivos!$A$1:$A$16)</f>
        <v>44830</v>
      </c>
      <c r="M9" s="86"/>
      <c r="N9" s="89" t="s">
        <v>145</v>
      </c>
      <c r="O9" s="88">
        <f>WORKDAY.INTL(O8,1,1,Festivos!$A$1:$A$16)</f>
        <v>44844</v>
      </c>
    </row>
    <row r="10" spans="2:15" x14ac:dyDescent="0.2">
      <c r="B10" s="87" t="s">
        <v>146</v>
      </c>
      <c r="C10" s="88">
        <f>WORKDAY.INTL(C9,1,1,Festivos!$A$1:$A$16)</f>
        <v>44789</v>
      </c>
      <c r="D10" s="86"/>
      <c r="E10" s="87" t="s">
        <v>147</v>
      </c>
      <c r="F10" s="88">
        <f>WORKDAY.INTL(F9,1,1,Festivos!$A$1:$A$16)</f>
        <v>44803</v>
      </c>
      <c r="G10" s="86"/>
      <c r="H10" s="87" t="s">
        <v>148</v>
      </c>
      <c r="I10" s="88">
        <f>WORKDAY.INTL(I9,1,1,Festivos!$A$1:$A$16)</f>
        <v>44817</v>
      </c>
      <c r="J10" s="86"/>
      <c r="K10" s="89" t="s">
        <v>149</v>
      </c>
      <c r="L10" s="88">
        <f>WORKDAY.INTL(L9,1,1,Festivos!$A$1:$A$16)</f>
        <v>44831</v>
      </c>
      <c r="M10" s="86"/>
      <c r="N10" s="89" t="s">
        <v>150</v>
      </c>
      <c r="O10" s="88">
        <f>WORKDAY.INTL(O9,1,1,Festivos!$A$1:$A$16)</f>
        <v>44845</v>
      </c>
    </row>
    <row r="11" spans="2:15" x14ac:dyDescent="0.2">
      <c r="B11" s="87" t="s">
        <v>151</v>
      </c>
      <c r="C11" s="88">
        <f>WORKDAY.INTL(C10,1,1,Festivos!$A$1:$A$16)</f>
        <v>44790</v>
      </c>
      <c r="D11" s="86"/>
      <c r="E11" s="87" t="s">
        <v>152</v>
      </c>
      <c r="F11" s="88">
        <f>WORKDAY.INTL(F10,1,1,Festivos!$A$1:$A$16)</f>
        <v>44804</v>
      </c>
      <c r="G11" s="86"/>
      <c r="H11" s="87" t="s">
        <v>153</v>
      </c>
      <c r="I11" s="88">
        <f>WORKDAY.INTL(I10,1,1,Festivos!$A$1:$A$16)</f>
        <v>44818</v>
      </c>
      <c r="J11" s="86"/>
      <c r="K11" s="89" t="s">
        <v>154</v>
      </c>
      <c r="L11" s="88">
        <f>WORKDAY.INTL(L10,1,1,Festivos!$A$1:$A$16)</f>
        <v>44832</v>
      </c>
      <c r="M11" s="86"/>
      <c r="N11" s="89" t="s">
        <v>155</v>
      </c>
      <c r="O11" s="88">
        <f>WORKDAY.INTL(O10,1,1,Festivos!$A$1:$A$16)</f>
        <v>44846</v>
      </c>
    </row>
    <row r="12" spans="2:15" x14ac:dyDescent="0.2">
      <c r="B12" s="87" t="s">
        <v>156</v>
      </c>
      <c r="C12" s="88">
        <f>WORKDAY.INTL(C11,1,1,Festivos!$A$1:$A$16)</f>
        <v>44791</v>
      </c>
      <c r="D12" s="86"/>
      <c r="E12" s="87" t="s">
        <v>157</v>
      </c>
      <c r="F12" s="88">
        <f>WORKDAY.INTL(F11,1,1,Festivos!$A$1:$A$16)</f>
        <v>44805</v>
      </c>
      <c r="G12" s="86"/>
      <c r="H12" s="87" t="s">
        <v>158</v>
      </c>
      <c r="I12" s="88">
        <f>WORKDAY.INTL(I11,1,1,Festivos!$A$1:$A$16)</f>
        <v>44819</v>
      </c>
      <c r="J12" s="86"/>
      <c r="K12" s="89" t="s">
        <v>159</v>
      </c>
      <c r="L12" s="88">
        <f>WORKDAY.INTL(L11,1,1,Festivos!$A$1:$A$16)</f>
        <v>44833</v>
      </c>
      <c r="M12" s="86"/>
      <c r="N12" s="89" t="s">
        <v>160</v>
      </c>
      <c r="O12" s="88">
        <f>WORKDAY.INTL(O11,1,1,Festivos!$A$1:$A$16)</f>
        <v>44847</v>
      </c>
    </row>
    <row r="13" spans="2:15" x14ac:dyDescent="0.2">
      <c r="B13" s="87" t="s">
        <v>161</v>
      </c>
      <c r="C13" s="88">
        <f>WORKDAY.INTL(C12,1,1,Festivos!$A$1:$A$16)</f>
        <v>44792</v>
      </c>
      <c r="D13" s="86"/>
      <c r="E13" s="87" t="s">
        <v>162</v>
      </c>
      <c r="F13" s="88">
        <f>WORKDAY.INTL(F12,1,1,Festivos!$A$1:$A$16)</f>
        <v>44806</v>
      </c>
      <c r="G13" s="86"/>
      <c r="H13" s="87" t="s">
        <v>163</v>
      </c>
      <c r="I13" s="88">
        <f>WORKDAY.INTL(I12,1,1,Festivos!$A$1:$A$16)</f>
        <v>44820</v>
      </c>
      <c r="J13" s="86"/>
      <c r="K13" s="89" t="s">
        <v>164</v>
      </c>
      <c r="L13" s="88">
        <f>WORKDAY.INTL(L12,1,1,Festivos!$A$1:$A$16)</f>
        <v>44834</v>
      </c>
      <c r="M13" s="86"/>
      <c r="N13" s="89" t="s">
        <v>165</v>
      </c>
      <c r="O13" s="88">
        <f>WORKDAY.INTL(O12,1,1,Festivos!$A$1:$A$16)</f>
        <v>44848</v>
      </c>
    </row>
    <row r="14" spans="2:15" x14ac:dyDescent="0.2">
      <c r="B14" s="87" t="s">
        <v>166</v>
      </c>
      <c r="C14" s="88">
        <f>WORKDAY.INTL(C13,1,1,Festivos!$A$1:$A$16)</f>
        <v>44795</v>
      </c>
      <c r="D14" s="86"/>
      <c r="E14" s="87" t="s">
        <v>167</v>
      </c>
      <c r="F14" s="88">
        <f>WORKDAY.INTL(F13,1,1,Festivos!$A$1:$A$16)</f>
        <v>44809</v>
      </c>
      <c r="G14" s="86"/>
      <c r="H14" s="87" t="s">
        <v>168</v>
      </c>
      <c r="I14" s="88">
        <f>WORKDAY.INTL(I13,1,1,Festivos!$A$1:$A$16)</f>
        <v>44823</v>
      </c>
      <c r="J14" s="86"/>
      <c r="K14" s="89" t="s">
        <v>169</v>
      </c>
      <c r="L14" s="88">
        <f>WORKDAY.INTL(L13,1,1,Festivos!$A$1:$A$16)</f>
        <v>44837</v>
      </c>
      <c r="M14" s="86"/>
      <c r="N14" s="89" t="s">
        <v>170</v>
      </c>
      <c r="O14" s="88">
        <f>WORKDAY.INTL(O13,1,1,Festivos!$A$1:$A$16)</f>
        <v>44852</v>
      </c>
    </row>
    <row r="15" spans="2:15" x14ac:dyDescent="0.2">
      <c r="B15" s="87" t="s">
        <v>171</v>
      </c>
      <c r="C15" s="88">
        <f>WORKDAY.INTL(C14,1,1,Festivos!$A$1:$A$16)</f>
        <v>44796</v>
      </c>
      <c r="D15" s="86"/>
      <c r="E15" s="87" t="s">
        <v>172</v>
      </c>
      <c r="F15" s="88">
        <f>WORKDAY.INTL(F14,1,1,Festivos!$A$1:$A$16)</f>
        <v>44810</v>
      </c>
      <c r="G15" s="86"/>
      <c r="H15" s="87" t="s">
        <v>173</v>
      </c>
      <c r="I15" s="88">
        <f>WORKDAY.INTL(I14,1,1,Festivos!$A$1:$A$16)</f>
        <v>44824</v>
      </c>
      <c r="J15" s="86"/>
      <c r="K15" s="89" t="s">
        <v>174</v>
      </c>
      <c r="L15" s="88">
        <f>WORKDAY.INTL(L14,1,1,Festivos!$A$1:$A$16)</f>
        <v>44838</v>
      </c>
      <c r="M15" s="86"/>
      <c r="N15" s="89" t="s">
        <v>175</v>
      </c>
      <c r="O15" s="88">
        <f>WORKDAY.INTL(O14,1,1,Festivos!$A$1:$A$16)</f>
        <v>44853</v>
      </c>
    </row>
    <row r="16" spans="2:15" x14ac:dyDescent="0.2">
      <c r="B16" s="90"/>
      <c r="C16" s="81"/>
      <c r="E16" s="80"/>
      <c r="F16" s="80"/>
      <c r="G16" s="80"/>
      <c r="H16" s="80"/>
      <c r="I16" s="81"/>
    </row>
    <row r="17" spans="2:9" x14ac:dyDescent="0.2">
      <c r="B17" s="90"/>
      <c r="C17" s="81"/>
      <c r="E17" s="91"/>
      <c r="F17" s="92"/>
      <c r="H17" s="80"/>
      <c r="I17" s="81"/>
    </row>
    <row r="18" spans="2:9" x14ac:dyDescent="0.2">
      <c r="B18" s="90"/>
      <c r="C18" s="81"/>
      <c r="E18" s="91"/>
      <c r="F18" s="92"/>
      <c r="H18" s="80"/>
      <c r="I18" s="81"/>
    </row>
    <row r="19" spans="2:9" x14ac:dyDescent="0.2">
      <c r="B19" s="90"/>
      <c r="C19" s="81"/>
      <c r="E19" s="91"/>
      <c r="F19" s="92"/>
      <c r="H19" s="80"/>
      <c r="I19" s="81"/>
    </row>
    <row r="20" spans="2:9" x14ac:dyDescent="0.2">
      <c r="B20" s="90"/>
      <c r="C20" s="81"/>
      <c r="E20" s="91"/>
      <c r="F20" s="92"/>
      <c r="H20" s="80"/>
      <c r="I20" s="81"/>
    </row>
    <row r="21" spans="2:9" x14ac:dyDescent="0.2">
      <c r="B21" s="90"/>
      <c r="C21" s="81"/>
      <c r="E21" s="91"/>
      <c r="F21" s="92"/>
      <c r="H21" s="80"/>
      <c r="I21" s="81"/>
    </row>
    <row r="22" spans="2:9" x14ac:dyDescent="0.2">
      <c r="B22" s="90"/>
      <c r="C22" s="81"/>
      <c r="E22" s="91"/>
      <c r="F22" s="92"/>
      <c r="H22" s="80"/>
      <c r="I22" s="81"/>
    </row>
    <row r="23" spans="2:9" x14ac:dyDescent="0.2">
      <c r="B23" s="90"/>
      <c r="C23" s="81"/>
      <c r="E23" s="91"/>
      <c r="F23" s="92"/>
      <c r="H23" s="80"/>
      <c r="I23" s="81"/>
    </row>
    <row r="24" spans="2:9" x14ac:dyDescent="0.2">
      <c r="B24" s="90"/>
      <c r="C24" s="81"/>
      <c r="E24" s="91"/>
      <c r="F24" s="92"/>
      <c r="H24" s="80"/>
      <c r="I24" s="81"/>
    </row>
    <row r="25" spans="2:9" x14ac:dyDescent="0.2">
      <c r="B25" s="90"/>
      <c r="C25" s="81"/>
      <c r="E25" s="91"/>
      <c r="F25" s="92"/>
      <c r="H25" s="80"/>
      <c r="I25" s="81"/>
    </row>
    <row r="26" spans="2:9" x14ac:dyDescent="0.2">
      <c r="B26" s="90"/>
      <c r="C26" s="81"/>
      <c r="E26" s="91"/>
      <c r="F26" s="92"/>
      <c r="H26" s="80"/>
      <c r="I26" s="81"/>
    </row>
    <row r="27" spans="2:9" x14ac:dyDescent="0.2">
      <c r="B27" s="90"/>
      <c r="C27" s="81"/>
      <c r="E27" s="91"/>
      <c r="F27" s="92"/>
      <c r="H27" s="80"/>
      <c r="I27" s="81"/>
    </row>
    <row r="28" spans="2:9" x14ac:dyDescent="0.2">
      <c r="B28" s="90"/>
      <c r="C28" s="81"/>
      <c r="E28" s="91"/>
      <c r="F28" s="92"/>
      <c r="H28" s="80"/>
      <c r="I28" s="81"/>
    </row>
    <row r="29" spans="2:9" x14ac:dyDescent="0.2">
      <c r="B29" s="90"/>
      <c r="C29" s="81"/>
      <c r="E29" s="91"/>
      <c r="F29" s="92"/>
      <c r="H29" s="80"/>
      <c r="I29" s="81"/>
    </row>
    <row r="30" spans="2:9" x14ac:dyDescent="0.2">
      <c r="B30" s="90"/>
      <c r="C30" s="81"/>
      <c r="E30" s="91"/>
      <c r="F30" s="92"/>
      <c r="H30" s="80"/>
      <c r="I30" s="81"/>
    </row>
    <row r="31" spans="2:9" x14ac:dyDescent="0.2">
      <c r="B31" s="90"/>
      <c r="C31" s="81"/>
      <c r="E31" s="91"/>
      <c r="F31" s="92"/>
      <c r="H31" s="80"/>
      <c r="I31" s="81"/>
    </row>
    <row r="32" spans="2:9" x14ac:dyDescent="0.2">
      <c r="B32" s="90"/>
      <c r="C32" s="81"/>
      <c r="E32" s="91"/>
      <c r="F32" s="92"/>
      <c r="H32" s="80"/>
      <c r="I32" s="81"/>
    </row>
    <row r="33" spans="2:9" x14ac:dyDescent="0.2">
      <c r="B33" s="90"/>
      <c r="C33" s="81"/>
      <c r="E33" s="91"/>
      <c r="F33" s="92"/>
      <c r="H33" s="80"/>
      <c r="I33" s="81"/>
    </row>
    <row r="34" spans="2:9" x14ac:dyDescent="0.2">
      <c r="B34" s="90"/>
      <c r="C34" s="81"/>
      <c r="E34" s="91"/>
      <c r="F34" s="92"/>
      <c r="H34" s="80"/>
      <c r="I34" s="81"/>
    </row>
    <row r="35" spans="2:9" x14ac:dyDescent="0.2">
      <c r="B35" s="90"/>
      <c r="C35" s="81"/>
      <c r="E35" s="91"/>
      <c r="F35" s="92"/>
      <c r="H35" s="80"/>
      <c r="I35" s="81"/>
    </row>
    <row r="36" spans="2:9" x14ac:dyDescent="0.2">
      <c r="B36" s="90"/>
      <c r="C36" s="81"/>
      <c r="E36" s="91"/>
      <c r="F36" s="92"/>
      <c r="H36" s="80"/>
      <c r="I36" s="81"/>
    </row>
    <row r="37" spans="2:9" x14ac:dyDescent="0.2">
      <c r="B37" s="90"/>
      <c r="C37" s="81"/>
      <c r="E37" s="80"/>
      <c r="F37" s="81"/>
      <c r="H37" s="80"/>
      <c r="I37" s="81"/>
    </row>
    <row r="38" spans="2:9" x14ac:dyDescent="0.2">
      <c r="B38" s="90"/>
      <c r="C38" s="81"/>
      <c r="E38" s="80"/>
      <c r="F38" s="81"/>
      <c r="H38" s="80"/>
      <c r="I38" s="81"/>
    </row>
    <row r="39" spans="2:9" x14ac:dyDescent="0.2">
      <c r="B39" s="90"/>
      <c r="C39" s="81"/>
      <c r="E39" s="80"/>
      <c r="F39" s="81"/>
      <c r="H39" s="80"/>
      <c r="I39" s="81"/>
    </row>
    <row r="40" spans="2:9" x14ac:dyDescent="0.2">
      <c r="B40" s="90"/>
      <c r="C40" s="81"/>
      <c r="E40" s="80"/>
      <c r="F40" s="81"/>
      <c r="H40" s="80"/>
      <c r="I40" s="81"/>
    </row>
    <row r="41" spans="2:9" x14ac:dyDescent="0.2">
      <c r="B41" s="90"/>
      <c r="C41" s="81"/>
    </row>
    <row r="42" spans="2:9" x14ac:dyDescent="0.2">
      <c r="B42" s="90"/>
      <c r="C42" s="81"/>
    </row>
    <row r="43" spans="2:9" x14ac:dyDescent="0.2">
      <c r="B43" s="90"/>
      <c r="C43" s="81"/>
    </row>
    <row r="44" spans="2:9" x14ac:dyDescent="0.2">
      <c r="B44" s="90"/>
      <c r="C44" s="81"/>
    </row>
    <row r="45" spans="2:9" x14ac:dyDescent="0.2">
      <c r="B45" s="90"/>
      <c r="C45" s="81"/>
    </row>
    <row r="46" spans="2:9" x14ac:dyDescent="0.2">
      <c r="B46" s="90"/>
      <c r="C46" s="81"/>
    </row>
    <row r="47" spans="2:9" x14ac:dyDescent="0.2">
      <c r="B47" s="90"/>
      <c r="C47" s="81"/>
    </row>
    <row r="48" spans="2:9" x14ac:dyDescent="0.2">
      <c r="B48" s="90"/>
      <c r="C48" s="81"/>
    </row>
    <row r="49" spans="2:3" x14ac:dyDescent="0.2">
      <c r="B49" s="90"/>
      <c r="C49" s="81"/>
    </row>
    <row r="50" spans="2:3" x14ac:dyDescent="0.2">
      <c r="B50" s="90"/>
      <c r="C50" s="81"/>
    </row>
    <row r="51" spans="2:3" x14ac:dyDescent="0.2">
      <c r="B51" s="90"/>
      <c r="C51" s="81"/>
    </row>
    <row r="52" spans="2:3" x14ac:dyDescent="0.2">
      <c r="B52" s="90"/>
      <c r="C52" s="81"/>
    </row>
    <row r="53" spans="2:3" x14ac:dyDescent="0.2">
      <c r="B53" s="90"/>
      <c r="C53" s="81"/>
    </row>
    <row r="54" spans="2:3" x14ac:dyDescent="0.2">
      <c r="B54" s="90"/>
      <c r="C54" s="81"/>
    </row>
    <row r="55" spans="2:3" x14ac:dyDescent="0.2">
      <c r="B55" s="90"/>
      <c r="C55" s="81"/>
    </row>
  </sheetData>
  <mergeCells count="2">
    <mergeCell ref="B3:C3"/>
    <mergeCell ref="E3:F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07091-3228-46F2-880C-903F8DEC8F66}">
  <dimension ref="B1:I21"/>
  <sheetViews>
    <sheetView workbookViewId="0">
      <selection activeCell="B1" sqref="B1:C13"/>
    </sheetView>
  </sheetViews>
  <sheetFormatPr baseColWidth="10" defaultColWidth="7.625" defaultRowHeight="15" x14ac:dyDescent="0.2"/>
  <cols>
    <col min="1" max="1" width="4" style="62" customWidth="1"/>
    <col min="2" max="2" width="13.25" style="62" customWidth="1"/>
    <col min="3" max="3" width="20" style="62" customWidth="1"/>
    <col min="4" max="4" width="1.25" style="62" customWidth="1"/>
    <col min="5" max="5" width="12.875" style="62" customWidth="1"/>
    <col min="6" max="6" width="20" style="62" customWidth="1"/>
    <col min="7" max="7" width="1.875" style="62" customWidth="1"/>
    <col min="8" max="8" width="14" style="62" customWidth="1"/>
    <col min="9" max="9" width="20" style="62" customWidth="1"/>
    <col min="10" max="16384" width="7.625" style="62"/>
  </cols>
  <sheetData>
    <row r="1" spans="2:9" ht="43.15" customHeight="1" x14ac:dyDescent="0.2">
      <c r="B1" s="67" t="s">
        <v>176</v>
      </c>
      <c r="C1" s="67"/>
      <c r="D1" s="66"/>
      <c r="E1" s="78"/>
      <c r="F1" s="78"/>
      <c r="G1" s="66"/>
      <c r="H1" s="78"/>
      <c r="I1" s="78"/>
    </row>
    <row r="3" spans="2:9" ht="47.25" x14ac:dyDescent="0.2">
      <c r="B3" s="68" t="s">
        <v>99</v>
      </c>
      <c r="C3" s="69" t="s">
        <v>100</v>
      </c>
      <c r="E3" s="78"/>
      <c r="F3" s="79"/>
      <c r="H3" s="78"/>
      <c r="I3" s="79"/>
    </row>
    <row r="4" spans="2:9" x14ac:dyDescent="0.2">
      <c r="B4" s="70">
        <v>1</v>
      </c>
      <c r="C4" s="71">
        <v>44658</v>
      </c>
      <c r="E4" s="80"/>
      <c r="F4" s="81"/>
      <c r="H4" s="80"/>
      <c r="I4" s="81"/>
    </row>
    <row r="5" spans="2:9" x14ac:dyDescent="0.2">
      <c r="B5" s="70">
        <f>+B4+1</f>
        <v>2</v>
      </c>
      <c r="C5" s="71">
        <f>WORKDAY.INTL(C4,1,1,Festivos!$A$1:$A$16)</f>
        <v>44659</v>
      </c>
      <c r="E5" s="80"/>
      <c r="F5" s="81"/>
      <c r="H5" s="80"/>
      <c r="I5" s="81"/>
    </row>
    <row r="6" spans="2:9" x14ac:dyDescent="0.2">
      <c r="B6" s="70">
        <f t="shared" ref="B6:C13" si="0">+B5+1</f>
        <v>3</v>
      </c>
      <c r="C6" s="71">
        <f>WORKDAY.INTL(C5,1,1,Festivos!$A$1:$A$16)</f>
        <v>44662</v>
      </c>
      <c r="E6" s="80"/>
      <c r="F6" s="81"/>
      <c r="H6" s="80"/>
      <c r="I6" s="81"/>
    </row>
    <row r="7" spans="2:9" x14ac:dyDescent="0.2">
      <c r="B7" s="70">
        <f t="shared" si="0"/>
        <v>4</v>
      </c>
      <c r="C7" s="71">
        <f>WORKDAY.INTL(C6,1,1,Festivos!$A$1:$A$16)</f>
        <v>44663</v>
      </c>
      <c r="E7" s="80"/>
      <c r="F7" s="81"/>
      <c r="H7" s="80"/>
      <c r="I7" s="81"/>
    </row>
    <row r="8" spans="2:9" x14ac:dyDescent="0.2">
      <c r="B8" s="70">
        <f t="shared" si="0"/>
        <v>5</v>
      </c>
      <c r="C8" s="71">
        <f>WORKDAY.INTL(C7,1,1,Festivos!$A$1:$A$16)</f>
        <v>44664</v>
      </c>
      <c r="E8" s="80"/>
      <c r="F8" s="81"/>
      <c r="H8" s="80"/>
      <c r="I8" s="81"/>
    </row>
    <row r="9" spans="2:9" x14ac:dyDescent="0.2">
      <c r="B9" s="70">
        <f t="shared" si="0"/>
        <v>6</v>
      </c>
      <c r="C9" s="71">
        <f>WORKDAY.INTL(C8,1,1,Festivos!$A$1:$A$16)</f>
        <v>44669</v>
      </c>
      <c r="E9" s="80"/>
      <c r="F9" s="81"/>
      <c r="H9" s="80"/>
      <c r="I9" s="81"/>
    </row>
    <row r="10" spans="2:9" x14ac:dyDescent="0.2">
      <c r="B10" s="70">
        <f t="shared" si="0"/>
        <v>7</v>
      </c>
      <c r="C10" s="71">
        <f>WORKDAY.INTL(C9,1,1,Festivos!$A$1:$A$16)</f>
        <v>44670</v>
      </c>
      <c r="E10" s="80"/>
      <c r="F10" s="81"/>
      <c r="H10" s="80"/>
      <c r="I10" s="81"/>
    </row>
    <row r="11" spans="2:9" x14ac:dyDescent="0.2">
      <c r="B11" s="70">
        <f t="shared" si="0"/>
        <v>8</v>
      </c>
      <c r="C11" s="71">
        <f>WORKDAY.INTL(C10,1,1,Festivos!$A$1:$A$16)</f>
        <v>44671</v>
      </c>
      <c r="E11" s="80"/>
      <c r="F11" s="81"/>
      <c r="H11" s="80"/>
      <c r="I11" s="81"/>
    </row>
    <row r="12" spans="2:9" x14ac:dyDescent="0.2">
      <c r="B12" s="70">
        <f t="shared" si="0"/>
        <v>9</v>
      </c>
      <c r="C12" s="71">
        <f>WORKDAY.INTL(C11,1,1,Festivos!$A$1:$A$16)</f>
        <v>44672</v>
      </c>
      <c r="E12" s="80"/>
      <c r="F12" s="81"/>
      <c r="H12" s="80"/>
      <c r="I12" s="81"/>
    </row>
    <row r="13" spans="2:9" x14ac:dyDescent="0.2">
      <c r="B13" s="70">
        <f>+B12-9</f>
        <v>0</v>
      </c>
      <c r="C13" s="71">
        <f>WORKDAY.INTL(C12,1,1,Festivos!$A$1:$A$16)</f>
        <v>44673</v>
      </c>
      <c r="E13" s="80"/>
      <c r="F13" s="81"/>
      <c r="H13" s="80"/>
      <c r="I13" s="81"/>
    </row>
    <row r="15" spans="2:9" x14ac:dyDescent="0.2">
      <c r="B15" s="72"/>
      <c r="C15" s="72"/>
      <c r="D15" s="72"/>
      <c r="E15" s="72"/>
      <c r="F15" s="72"/>
      <c r="G15" s="72"/>
      <c r="H15" s="72"/>
      <c r="I15" s="72"/>
    </row>
    <row r="16" spans="2:9" x14ac:dyDescent="0.2">
      <c r="B16" s="72"/>
      <c r="C16" s="72"/>
      <c r="D16" s="72"/>
      <c r="E16" s="72"/>
      <c r="F16" s="72"/>
      <c r="G16" s="72"/>
      <c r="H16" s="72"/>
      <c r="I16" s="72"/>
    </row>
    <row r="17" spans="2:9" x14ac:dyDescent="0.2">
      <c r="B17" s="72"/>
      <c r="C17" s="72"/>
      <c r="D17" s="72"/>
      <c r="E17" s="72"/>
      <c r="F17" s="72"/>
      <c r="G17" s="72"/>
      <c r="H17" s="72"/>
      <c r="I17" s="72"/>
    </row>
    <row r="18" spans="2:9" x14ac:dyDescent="0.2">
      <c r="B18" s="72"/>
      <c r="C18" s="72"/>
      <c r="D18" s="72"/>
      <c r="E18" s="72"/>
      <c r="F18" s="72"/>
      <c r="G18" s="72"/>
      <c r="H18" s="72"/>
      <c r="I18" s="72"/>
    </row>
    <row r="19" spans="2:9" x14ac:dyDescent="0.2">
      <c r="B19" s="73"/>
      <c r="C19" s="74"/>
      <c r="D19" s="74"/>
      <c r="E19" s="74"/>
      <c r="F19" s="74"/>
      <c r="G19" s="74"/>
      <c r="H19" s="74"/>
      <c r="I19" s="74"/>
    </row>
    <row r="20" spans="2:9" x14ac:dyDescent="0.2">
      <c r="B20" s="74"/>
      <c r="C20" s="74"/>
      <c r="D20" s="74"/>
      <c r="E20" s="74"/>
      <c r="F20" s="74"/>
      <c r="G20" s="74"/>
      <c r="H20" s="74"/>
      <c r="I20" s="74"/>
    </row>
    <row r="21" spans="2:9" x14ac:dyDescent="0.2">
      <c r="B21" s="74"/>
      <c r="C21" s="74"/>
      <c r="D21" s="74"/>
      <c r="E21" s="74"/>
      <c r="F21" s="74"/>
      <c r="G21" s="74"/>
      <c r="H21" s="74"/>
      <c r="I21" s="74"/>
    </row>
  </sheetData>
  <mergeCells count="1">
    <mergeCell ref="B1:C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2CD43-3E0A-40A6-9E97-6DE3D98E688F}">
  <dimension ref="B1:O39"/>
  <sheetViews>
    <sheetView workbookViewId="0">
      <selection activeCell="I16" sqref="I16"/>
    </sheetView>
  </sheetViews>
  <sheetFormatPr baseColWidth="10" defaultColWidth="7.625" defaultRowHeight="15" x14ac:dyDescent="0.2"/>
  <cols>
    <col min="1" max="1" width="4.875" style="62" customWidth="1"/>
    <col min="2" max="2" width="13.25" style="62" customWidth="1"/>
    <col min="3" max="3" width="21.375" style="62" customWidth="1"/>
    <col min="4" max="4" width="1.25" style="62" customWidth="1"/>
    <col min="5" max="5" width="12.875" style="62" customWidth="1"/>
    <col min="6" max="6" width="21.875" style="62" customWidth="1"/>
    <col min="7" max="7" width="1.125" style="62" customWidth="1"/>
    <col min="8" max="8" width="14" style="62" customWidth="1"/>
    <col min="9" max="9" width="22.875" style="62" customWidth="1"/>
    <col min="10" max="10" width="1.125" style="62" customWidth="1"/>
    <col min="11" max="11" width="10.875" style="62" customWidth="1"/>
    <col min="12" max="12" width="22.875" style="62" customWidth="1"/>
    <col min="13" max="13" width="1.125" style="62" customWidth="1"/>
    <col min="14" max="14" width="10" style="62" customWidth="1"/>
    <col min="15" max="15" width="19.75" style="62" customWidth="1"/>
    <col min="16" max="16384" width="7.625" style="62"/>
  </cols>
  <sheetData>
    <row r="1" spans="2:9" ht="18" customHeight="1" x14ac:dyDescent="0.2">
      <c r="B1" s="93"/>
    </row>
    <row r="2" spans="2:9" ht="15.75" x14ac:dyDescent="0.25">
      <c r="B2" s="94" t="s">
        <v>177</v>
      </c>
      <c r="C2" s="95"/>
      <c r="E2" s="94" t="s">
        <v>178</v>
      </c>
      <c r="F2" s="95"/>
    </row>
    <row r="3" spans="2:9" ht="6" customHeight="1" x14ac:dyDescent="0.2"/>
    <row r="4" spans="2:9" ht="6" customHeight="1" x14ac:dyDescent="0.2"/>
    <row r="5" spans="2:9" ht="47.25" x14ac:dyDescent="0.2">
      <c r="B5" s="68" t="s">
        <v>99</v>
      </c>
      <c r="C5" s="69" t="s">
        <v>100</v>
      </c>
      <c r="E5" s="68" t="s">
        <v>103</v>
      </c>
      <c r="F5" s="69" t="s">
        <v>100</v>
      </c>
      <c r="H5" s="78"/>
      <c r="I5" s="79"/>
    </row>
    <row r="6" spans="2:9" x14ac:dyDescent="0.2">
      <c r="B6" s="70">
        <v>1</v>
      </c>
      <c r="C6" s="71">
        <v>44658</v>
      </c>
      <c r="E6" s="70" t="s">
        <v>104</v>
      </c>
      <c r="F6" s="71">
        <v>44658</v>
      </c>
      <c r="H6" s="80"/>
      <c r="I6" s="81"/>
    </row>
    <row r="7" spans="2:9" x14ac:dyDescent="0.2">
      <c r="B7" s="70">
        <f>+B6+1</f>
        <v>2</v>
      </c>
      <c r="C7" s="71">
        <f>WORKDAY.INTL(C6,1,1,Festivos!$A$1:$A$16)</f>
        <v>44659</v>
      </c>
      <c r="E7" s="70" t="s">
        <v>105</v>
      </c>
      <c r="F7" s="71">
        <f>WORKDAY.INTL(F6,1,1,Festivos!$A$1:$A$16)</f>
        <v>44659</v>
      </c>
      <c r="H7" s="80"/>
      <c r="I7" s="81"/>
    </row>
    <row r="8" spans="2:9" x14ac:dyDescent="0.2">
      <c r="B8" s="70">
        <f t="shared" ref="B8:C15" si="0">+B7+1</f>
        <v>3</v>
      </c>
      <c r="C8" s="71">
        <f>WORKDAY.INTL(C7,1,1,Festivos!$A$1:$A$16)</f>
        <v>44662</v>
      </c>
      <c r="E8" s="70" t="s">
        <v>106</v>
      </c>
      <c r="F8" s="71">
        <f>WORKDAY.INTL(F7,1,1,Festivos!$A$1:$A$16)</f>
        <v>44662</v>
      </c>
      <c r="H8" s="80"/>
      <c r="I8" s="81"/>
    </row>
    <row r="9" spans="2:9" x14ac:dyDescent="0.2">
      <c r="B9" s="70">
        <f t="shared" si="0"/>
        <v>4</v>
      </c>
      <c r="C9" s="71">
        <f>WORKDAY.INTL(C8,1,1,Festivos!$A$1:$A$16)</f>
        <v>44663</v>
      </c>
      <c r="E9" s="70" t="s">
        <v>107</v>
      </c>
      <c r="F9" s="71">
        <f>WORKDAY.INTL(F8,1,1,Festivos!$A$1:$A$16)</f>
        <v>44663</v>
      </c>
      <c r="H9" s="80"/>
      <c r="I9" s="81"/>
    </row>
    <row r="10" spans="2:9" x14ac:dyDescent="0.2">
      <c r="B10" s="70">
        <f t="shared" si="0"/>
        <v>5</v>
      </c>
      <c r="C10" s="71">
        <f>WORKDAY.INTL(C9,1,1,Festivos!$A$1:$A$16)</f>
        <v>44664</v>
      </c>
      <c r="E10" s="70" t="s">
        <v>108</v>
      </c>
      <c r="F10" s="71">
        <f>WORKDAY.INTL(F9,1,1,Festivos!$A$1:$A$16)</f>
        <v>44664</v>
      </c>
      <c r="H10" s="80"/>
      <c r="I10" s="81"/>
    </row>
    <row r="11" spans="2:9" x14ac:dyDescent="0.2">
      <c r="B11" s="70">
        <f t="shared" si="0"/>
        <v>6</v>
      </c>
      <c r="C11" s="71">
        <f>WORKDAY.INTL(C10,1,1,Festivos!$A$1:$A$16)</f>
        <v>44669</v>
      </c>
      <c r="E11" s="70" t="s">
        <v>109</v>
      </c>
      <c r="F11" s="71">
        <f>WORKDAY.INTL(F10,1,1,Festivos!$A$1:$A$16)</f>
        <v>44669</v>
      </c>
      <c r="H11" s="80"/>
      <c r="I11" s="81"/>
    </row>
    <row r="12" spans="2:9" x14ac:dyDescent="0.2">
      <c r="B12" s="70">
        <f t="shared" si="0"/>
        <v>7</v>
      </c>
      <c r="C12" s="71">
        <f>WORKDAY.INTL(C11,1,1,Festivos!$A$1:$A$16)</f>
        <v>44670</v>
      </c>
      <c r="E12" s="70" t="s">
        <v>110</v>
      </c>
      <c r="F12" s="71">
        <f>WORKDAY.INTL(F11,1,1,Festivos!$A$1:$A$16)</f>
        <v>44670</v>
      </c>
      <c r="H12" s="80"/>
      <c r="I12" s="81"/>
    </row>
    <row r="13" spans="2:9" x14ac:dyDescent="0.2">
      <c r="B13" s="70">
        <f t="shared" si="0"/>
        <v>8</v>
      </c>
      <c r="C13" s="71">
        <f>WORKDAY.INTL(C12,1,1,Festivos!$A$1:$A$16)</f>
        <v>44671</v>
      </c>
      <c r="E13" s="70" t="s">
        <v>111</v>
      </c>
      <c r="F13" s="71">
        <f>WORKDAY.INTL(F12,1,1,Festivos!$A$1:$A$16)</f>
        <v>44671</v>
      </c>
      <c r="H13" s="80"/>
      <c r="I13" s="81"/>
    </row>
    <row r="14" spans="2:9" x14ac:dyDescent="0.2">
      <c r="B14" s="70">
        <f t="shared" si="0"/>
        <v>9</v>
      </c>
      <c r="C14" s="71">
        <f>WORKDAY.INTL(C13,1,1,Festivos!$A$1:$A$16)</f>
        <v>44672</v>
      </c>
      <c r="E14" s="70" t="s">
        <v>112</v>
      </c>
      <c r="F14" s="71">
        <f>WORKDAY.INTL(F13,1,1,Festivos!$A$1:$A$16)</f>
        <v>44672</v>
      </c>
      <c r="H14" s="80"/>
      <c r="I14" s="81"/>
    </row>
    <row r="15" spans="2:9" x14ac:dyDescent="0.2">
      <c r="B15" s="70">
        <f>+B14-9</f>
        <v>0</v>
      </c>
      <c r="C15" s="71">
        <f>WORKDAY.INTL(C14,1,1,Festivos!$A$1:$A$16)</f>
        <v>44673</v>
      </c>
      <c r="E15" s="70" t="s">
        <v>113</v>
      </c>
      <c r="F15" s="71">
        <f>WORKDAY.INTL(F14,1,1,Festivos!$A$1:$A$16)</f>
        <v>44673</v>
      </c>
      <c r="H15" s="80"/>
      <c r="I15" s="81"/>
    </row>
    <row r="16" spans="2:9" x14ac:dyDescent="0.2">
      <c r="E16" s="70" t="s">
        <v>114</v>
      </c>
      <c r="F16" s="71">
        <f>WORKDAY.INTL(F15,1,1,Festivos!$A$1:$A$16)</f>
        <v>44676</v>
      </c>
    </row>
    <row r="17" spans="2:15" x14ac:dyDescent="0.2">
      <c r="E17" s="70" t="s">
        <v>115</v>
      </c>
      <c r="F17" s="71">
        <f>WORKDAY.INTL(F16,1,1,Festivos!$A$1:$A$16)</f>
        <v>44677</v>
      </c>
    </row>
    <row r="18" spans="2:15" ht="15" customHeight="1" x14ac:dyDescent="0.2">
      <c r="E18" s="70" t="s">
        <v>116</v>
      </c>
      <c r="F18" s="71">
        <f>WORKDAY.INTL(F17,1,1,Festivos!$A$1:$A$16)</f>
        <v>44678</v>
      </c>
    </row>
    <row r="19" spans="2:15" x14ac:dyDescent="0.2">
      <c r="E19" s="70" t="s">
        <v>117</v>
      </c>
      <c r="F19" s="71">
        <f>WORKDAY.INTL(F18,1,1,Festivos!$A$1:$A$16)</f>
        <v>44679</v>
      </c>
    </row>
    <row r="20" spans="2:15" x14ac:dyDescent="0.2">
      <c r="E20" s="70" t="s">
        <v>118</v>
      </c>
      <c r="F20" s="71">
        <f>WORKDAY.INTL(F19,1,1,Festivos!$A$1:$A$16)</f>
        <v>44680</v>
      </c>
    </row>
    <row r="21" spans="2:15" x14ac:dyDescent="0.2">
      <c r="E21" s="70" t="s">
        <v>119</v>
      </c>
      <c r="F21" s="71">
        <f>WORKDAY.INTL(F20,1,1,Festivos!$A$1:$A$16)</f>
        <v>44683</v>
      </c>
    </row>
    <row r="22" spans="2:15" x14ac:dyDescent="0.2">
      <c r="E22" s="70" t="s">
        <v>120</v>
      </c>
      <c r="F22" s="71">
        <f>WORKDAY.INTL(F21,1,1,Festivos!$A$1:$A$16)</f>
        <v>44684</v>
      </c>
    </row>
    <row r="23" spans="2:15" x14ac:dyDescent="0.2">
      <c r="E23" s="70" t="s">
        <v>121</v>
      </c>
      <c r="F23" s="71">
        <f>WORKDAY.INTL(F22,1,1,Festivos!$A$1:$A$16)</f>
        <v>44685</v>
      </c>
    </row>
    <row r="24" spans="2:15" x14ac:dyDescent="0.2">
      <c r="E24" s="70" t="s">
        <v>122</v>
      </c>
      <c r="F24" s="71">
        <f>WORKDAY.INTL(F23,1,1,Festivos!$A$1:$A$16)</f>
        <v>44686</v>
      </c>
    </row>
    <row r="25" spans="2:15" x14ac:dyDescent="0.2">
      <c r="E25" s="70" t="s">
        <v>123</v>
      </c>
      <c r="F25" s="71">
        <f>WORKDAY.INTL(F24,1,1,Festivos!$A$1:$A$16)</f>
        <v>44687</v>
      </c>
    </row>
    <row r="27" spans="2:15" ht="15.75" x14ac:dyDescent="0.25">
      <c r="B27" s="94" t="s">
        <v>179</v>
      </c>
      <c r="C27" s="95"/>
    </row>
    <row r="28" spans="2:15" ht="16.149999999999999" customHeight="1" x14ac:dyDescent="0.2"/>
    <row r="29" spans="2:15" ht="45" customHeight="1" x14ac:dyDescent="0.2">
      <c r="B29" s="84" t="s">
        <v>103</v>
      </c>
      <c r="C29" s="85" t="s">
        <v>100</v>
      </c>
      <c r="D29" s="86"/>
      <c r="E29" s="84" t="s">
        <v>103</v>
      </c>
      <c r="F29" s="85" t="s">
        <v>100</v>
      </c>
      <c r="G29" s="86"/>
      <c r="H29" s="84" t="s">
        <v>103</v>
      </c>
      <c r="I29" s="85" t="s">
        <v>100</v>
      </c>
      <c r="J29" s="86"/>
      <c r="K29" s="84" t="s">
        <v>103</v>
      </c>
      <c r="L29" s="85" t="s">
        <v>100</v>
      </c>
      <c r="M29" s="86"/>
      <c r="N29" s="84" t="s">
        <v>103</v>
      </c>
      <c r="O29" s="85" t="s">
        <v>100</v>
      </c>
    </row>
    <row r="30" spans="2:15" x14ac:dyDescent="0.2">
      <c r="B30" s="87" t="s">
        <v>126</v>
      </c>
      <c r="C30" s="88">
        <v>44782</v>
      </c>
      <c r="D30" s="86"/>
      <c r="E30" s="87" t="s">
        <v>127</v>
      </c>
      <c r="F30" s="88">
        <v>44797</v>
      </c>
      <c r="G30" s="86"/>
      <c r="H30" s="87" t="s">
        <v>128</v>
      </c>
      <c r="I30" s="88">
        <v>44811</v>
      </c>
      <c r="J30" s="86"/>
      <c r="K30" s="89" t="s">
        <v>129</v>
      </c>
      <c r="L30" s="88">
        <v>44825</v>
      </c>
      <c r="M30" s="86"/>
      <c r="N30" s="89" t="s">
        <v>130</v>
      </c>
      <c r="O30" s="88">
        <v>44839</v>
      </c>
    </row>
    <row r="31" spans="2:15" x14ac:dyDescent="0.2">
      <c r="B31" s="89" t="s">
        <v>131</v>
      </c>
      <c r="C31" s="88">
        <f>WORKDAY.INTL(C30,1,1,Festivos!$A$1:$A$16)</f>
        <v>44783</v>
      </c>
      <c r="D31" s="86"/>
      <c r="E31" s="87" t="s">
        <v>132</v>
      </c>
      <c r="F31" s="88">
        <f>WORKDAY.INTL(F30,1,1,Festivos!$A$1:$A$16)</f>
        <v>44798</v>
      </c>
      <c r="G31" s="86"/>
      <c r="H31" s="87" t="s">
        <v>133</v>
      </c>
      <c r="I31" s="88">
        <f>WORKDAY.INTL(I30,1,1,Festivos!$A$1:$A$16)</f>
        <v>44812</v>
      </c>
      <c r="J31" s="86"/>
      <c r="K31" s="89" t="s">
        <v>134</v>
      </c>
      <c r="L31" s="88">
        <f>WORKDAY.INTL(L30,1,1,Festivos!$A$1:$A$16)</f>
        <v>44826</v>
      </c>
      <c r="M31" s="86"/>
      <c r="N31" s="89" t="s">
        <v>135</v>
      </c>
      <c r="O31" s="88">
        <f>WORKDAY.INTL(O30,1,1,Festivos!$A$1:$A$16)</f>
        <v>44840</v>
      </c>
    </row>
    <row r="32" spans="2:15" x14ac:dyDescent="0.2">
      <c r="B32" s="87" t="s">
        <v>136</v>
      </c>
      <c r="C32" s="88">
        <f>WORKDAY.INTL(C31,1,1,Festivos!$A$1:$A$16)</f>
        <v>44784</v>
      </c>
      <c r="D32" s="86"/>
      <c r="E32" s="87" t="s">
        <v>137</v>
      </c>
      <c r="F32" s="88">
        <f>WORKDAY.INTL(F31,1,1,Festivos!$A$1:$A$16)</f>
        <v>44799</v>
      </c>
      <c r="G32" s="86"/>
      <c r="H32" s="87" t="s">
        <v>138</v>
      </c>
      <c r="I32" s="88">
        <f>WORKDAY.INTL(I31,1,1,Festivos!$A$1:$A$16)</f>
        <v>44813</v>
      </c>
      <c r="J32" s="86"/>
      <c r="K32" s="89" t="s">
        <v>139</v>
      </c>
      <c r="L32" s="88">
        <f>WORKDAY.INTL(L31,1,1,Festivos!$A$1:$A$16)</f>
        <v>44827</v>
      </c>
      <c r="M32" s="86"/>
      <c r="N32" s="89" t="s">
        <v>140</v>
      </c>
      <c r="O32" s="88">
        <f>WORKDAY.INTL(O31,1,1,Festivos!$A$1:$A$16)</f>
        <v>44841</v>
      </c>
    </row>
    <row r="33" spans="2:15" x14ac:dyDescent="0.2">
      <c r="B33" s="87" t="s">
        <v>141</v>
      </c>
      <c r="C33" s="88">
        <f>WORKDAY.INTL(C32,1,1,Festivos!$A$1:$A$16)</f>
        <v>44785</v>
      </c>
      <c r="D33" s="86"/>
      <c r="E33" s="87" t="s">
        <v>142</v>
      </c>
      <c r="F33" s="88">
        <f>WORKDAY.INTL(F32,1,1,Festivos!$A$1:$A$16)</f>
        <v>44802</v>
      </c>
      <c r="G33" s="86"/>
      <c r="H33" s="87" t="s">
        <v>143</v>
      </c>
      <c r="I33" s="88">
        <f>WORKDAY.INTL(I32,1,1,Festivos!$A$1:$A$16)</f>
        <v>44816</v>
      </c>
      <c r="J33" s="86"/>
      <c r="K33" s="89" t="s">
        <v>144</v>
      </c>
      <c r="L33" s="88">
        <f>WORKDAY.INTL(L32,1,1,Festivos!$A$1:$A$16)</f>
        <v>44830</v>
      </c>
      <c r="M33" s="86"/>
      <c r="N33" s="89" t="s">
        <v>145</v>
      </c>
      <c r="O33" s="88">
        <f>WORKDAY.INTL(O32,1,1,Festivos!$A$1:$A$16)</f>
        <v>44844</v>
      </c>
    </row>
    <row r="34" spans="2:15" x14ac:dyDescent="0.2">
      <c r="B34" s="87" t="s">
        <v>146</v>
      </c>
      <c r="C34" s="88">
        <f>WORKDAY.INTL(C33,1,1,Festivos!$A$1:$A$16)</f>
        <v>44789</v>
      </c>
      <c r="D34" s="86"/>
      <c r="E34" s="87" t="s">
        <v>147</v>
      </c>
      <c r="F34" s="88">
        <f>WORKDAY.INTL(F33,1,1,Festivos!$A$1:$A$16)</f>
        <v>44803</v>
      </c>
      <c r="G34" s="86"/>
      <c r="H34" s="87" t="s">
        <v>148</v>
      </c>
      <c r="I34" s="88">
        <f>WORKDAY.INTL(I33,1,1,Festivos!$A$1:$A$16)</f>
        <v>44817</v>
      </c>
      <c r="J34" s="86"/>
      <c r="K34" s="89" t="s">
        <v>149</v>
      </c>
      <c r="L34" s="88">
        <f>WORKDAY.INTL(L33,1,1,Festivos!$A$1:$A$16)</f>
        <v>44831</v>
      </c>
      <c r="M34" s="86"/>
      <c r="N34" s="89" t="s">
        <v>150</v>
      </c>
      <c r="O34" s="88">
        <f>WORKDAY.INTL(O33,1,1,Festivos!$A$1:$A$16)</f>
        <v>44845</v>
      </c>
    </row>
    <row r="35" spans="2:15" x14ac:dyDescent="0.2">
      <c r="B35" s="87" t="s">
        <v>151</v>
      </c>
      <c r="C35" s="88">
        <f>WORKDAY.INTL(C34,1,1,Festivos!$A$1:$A$16)</f>
        <v>44790</v>
      </c>
      <c r="D35" s="86"/>
      <c r="E35" s="87" t="s">
        <v>152</v>
      </c>
      <c r="F35" s="88">
        <f>WORKDAY.INTL(F34,1,1,Festivos!$A$1:$A$16)</f>
        <v>44804</v>
      </c>
      <c r="G35" s="86"/>
      <c r="H35" s="87" t="s">
        <v>153</v>
      </c>
      <c r="I35" s="88">
        <f>WORKDAY.INTL(I34,1,1,Festivos!$A$1:$A$16)</f>
        <v>44818</v>
      </c>
      <c r="J35" s="86"/>
      <c r="K35" s="89" t="s">
        <v>154</v>
      </c>
      <c r="L35" s="88">
        <f>WORKDAY.INTL(L34,1,1,Festivos!$A$1:$A$16)</f>
        <v>44832</v>
      </c>
      <c r="M35" s="86"/>
      <c r="N35" s="89" t="s">
        <v>155</v>
      </c>
      <c r="O35" s="88">
        <f>WORKDAY.INTL(O34,1,1,Festivos!$A$1:$A$16)</f>
        <v>44846</v>
      </c>
    </row>
    <row r="36" spans="2:15" x14ac:dyDescent="0.2">
      <c r="B36" s="87" t="s">
        <v>156</v>
      </c>
      <c r="C36" s="88">
        <f>WORKDAY.INTL(C35,1,1,Festivos!$A$1:$A$16)</f>
        <v>44791</v>
      </c>
      <c r="D36" s="86"/>
      <c r="E36" s="87" t="s">
        <v>157</v>
      </c>
      <c r="F36" s="88">
        <f>WORKDAY.INTL(F35,1,1,Festivos!$A$1:$A$16)</f>
        <v>44805</v>
      </c>
      <c r="G36" s="86"/>
      <c r="H36" s="87" t="s">
        <v>158</v>
      </c>
      <c r="I36" s="88">
        <f>WORKDAY.INTL(I35,1,1,Festivos!$A$1:$A$16)</f>
        <v>44819</v>
      </c>
      <c r="J36" s="86"/>
      <c r="K36" s="89" t="s">
        <v>159</v>
      </c>
      <c r="L36" s="88">
        <f>WORKDAY.INTL(L35,1,1,Festivos!$A$1:$A$16)</f>
        <v>44833</v>
      </c>
      <c r="M36" s="86"/>
      <c r="N36" s="89" t="s">
        <v>160</v>
      </c>
      <c r="O36" s="88">
        <f>WORKDAY.INTL(O35,1,1,Festivos!$A$1:$A$16)</f>
        <v>44847</v>
      </c>
    </row>
    <row r="37" spans="2:15" x14ac:dyDescent="0.2">
      <c r="B37" s="87" t="s">
        <v>161</v>
      </c>
      <c r="C37" s="88">
        <f>WORKDAY.INTL(C36,1,1,Festivos!$A$1:$A$16)</f>
        <v>44792</v>
      </c>
      <c r="D37" s="86"/>
      <c r="E37" s="87" t="s">
        <v>162</v>
      </c>
      <c r="F37" s="88">
        <f>WORKDAY.INTL(F36,1,1,Festivos!$A$1:$A$16)</f>
        <v>44806</v>
      </c>
      <c r="G37" s="86"/>
      <c r="H37" s="87" t="s">
        <v>163</v>
      </c>
      <c r="I37" s="88">
        <f>WORKDAY.INTL(I36,1,1,Festivos!$A$1:$A$16)</f>
        <v>44820</v>
      </c>
      <c r="J37" s="86"/>
      <c r="K37" s="89" t="s">
        <v>164</v>
      </c>
      <c r="L37" s="88">
        <f>WORKDAY.INTL(L36,1,1,Festivos!$A$1:$A$16)</f>
        <v>44834</v>
      </c>
      <c r="M37" s="86"/>
      <c r="N37" s="89" t="s">
        <v>165</v>
      </c>
      <c r="O37" s="88">
        <f>WORKDAY.INTL(O36,1,1,Festivos!$A$1:$A$16)</f>
        <v>44848</v>
      </c>
    </row>
    <row r="38" spans="2:15" x14ac:dyDescent="0.2">
      <c r="B38" s="87" t="s">
        <v>166</v>
      </c>
      <c r="C38" s="88">
        <f>WORKDAY.INTL(C37,1,1,Festivos!$A$1:$A$16)</f>
        <v>44795</v>
      </c>
      <c r="D38" s="86"/>
      <c r="E38" s="87" t="s">
        <v>167</v>
      </c>
      <c r="F38" s="88">
        <f>WORKDAY.INTL(F37,1,1,Festivos!$A$1:$A$16)</f>
        <v>44809</v>
      </c>
      <c r="G38" s="86"/>
      <c r="H38" s="87" t="s">
        <v>168</v>
      </c>
      <c r="I38" s="88">
        <f>WORKDAY.INTL(I37,1,1,Festivos!$A$1:$A$16)</f>
        <v>44823</v>
      </c>
      <c r="J38" s="86"/>
      <c r="K38" s="89" t="s">
        <v>169</v>
      </c>
      <c r="L38" s="88">
        <f>WORKDAY.INTL(L37,1,1,Festivos!$A$1:$A$16)</f>
        <v>44837</v>
      </c>
      <c r="M38" s="86"/>
      <c r="N38" s="89" t="s">
        <v>170</v>
      </c>
      <c r="O38" s="88">
        <f>WORKDAY.INTL(O37,1,1,Festivos!$A$1:$A$16)</f>
        <v>44852</v>
      </c>
    </row>
    <row r="39" spans="2:15" x14ac:dyDescent="0.2">
      <c r="B39" s="87" t="s">
        <v>171</v>
      </c>
      <c r="C39" s="88">
        <f>WORKDAY.INTL(C38,1,1,Festivos!$A$1:$A$16)</f>
        <v>44796</v>
      </c>
      <c r="D39" s="86"/>
      <c r="E39" s="87" t="s">
        <v>172</v>
      </c>
      <c r="F39" s="88">
        <f>WORKDAY.INTL(F38,1,1,Festivos!$A$1:$A$16)</f>
        <v>44810</v>
      </c>
      <c r="G39" s="86"/>
      <c r="H39" s="87" t="s">
        <v>173</v>
      </c>
      <c r="I39" s="88">
        <f>WORKDAY.INTL(I38,1,1,Festivos!$A$1:$A$16)</f>
        <v>44824</v>
      </c>
      <c r="J39" s="86"/>
      <c r="K39" s="89" t="s">
        <v>174</v>
      </c>
      <c r="L39" s="88">
        <f>WORKDAY.INTL(L38,1,1,Festivos!$A$1:$A$16)</f>
        <v>44838</v>
      </c>
      <c r="M39" s="86"/>
      <c r="N39" s="89" t="s">
        <v>175</v>
      </c>
      <c r="O39" s="88">
        <f>WORKDAY.INTL(O38,1,1,Festivos!$A$1:$A$16)</f>
        <v>44853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E1FB6-EC29-420B-8EB4-84647C636599}">
  <dimension ref="A2:L21"/>
  <sheetViews>
    <sheetView workbookViewId="0">
      <selection activeCell="L11" sqref="L11:L12"/>
    </sheetView>
  </sheetViews>
  <sheetFormatPr baseColWidth="10" defaultColWidth="7.625" defaultRowHeight="15" x14ac:dyDescent="0.2"/>
  <cols>
    <col min="1" max="1" width="3.5" style="62" customWidth="1"/>
    <col min="2" max="2" width="10.875" style="62" customWidth="1"/>
    <col min="3" max="3" width="24.875" style="62" customWidth="1"/>
    <col min="4" max="4" width="0.625" style="62" customWidth="1"/>
    <col min="5" max="5" width="10.875" style="62" customWidth="1"/>
    <col min="6" max="6" width="24" style="62" customWidth="1"/>
    <col min="7" max="7" width="0.75" style="62" customWidth="1"/>
    <col min="8" max="8" width="10.375" style="62" customWidth="1"/>
    <col min="9" max="9" width="23.25" style="62" bestFit="1" customWidth="1"/>
    <col min="10" max="10" width="0.75" style="62" customWidth="1"/>
    <col min="11" max="11" width="10" style="62" customWidth="1"/>
    <col min="12" max="12" width="24.125" style="62" customWidth="1"/>
    <col min="13" max="16384" width="7.625" style="62"/>
  </cols>
  <sheetData>
    <row r="2" spans="1:12" ht="43.15" customHeight="1" x14ac:dyDescent="0.2">
      <c r="B2" s="67" t="s">
        <v>181</v>
      </c>
      <c r="C2" s="67"/>
      <c r="D2" s="66"/>
      <c r="E2" s="67" t="s">
        <v>182</v>
      </c>
      <c r="F2" s="67"/>
      <c r="G2" s="66"/>
      <c r="H2" s="67" t="s">
        <v>183</v>
      </c>
      <c r="I2" s="67"/>
      <c r="K2" s="67" t="s">
        <v>184</v>
      </c>
      <c r="L2" s="67"/>
    </row>
    <row r="4" spans="1:12" ht="47.25" x14ac:dyDescent="0.2">
      <c r="B4" s="68" t="s">
        <v>99</v>
      </c>
      <c r="C4" s="69" t="s">
        <v>100</v>
      </c>
      <c r="E4" s="68" t="s">
        <v>99</v>
      </c>
      <c r="F4" s="69" t="s">
        <v>100</v>
      </c>
      <c r="H4" s="68" t="s">
        <v>99</v>
      </c>
      <c r="I4" s="69" t="s">
        <v>100</v>
      </c>
      <c r="K4" s="68" t="s">
        <v>99</v>
      </c>
      <c r="L4" s="69" t="s">
        <v>100</v>
      </c>
    </row>
    <row r="5" spans="1:12" ht="15.75" x14ac:dyDescent="0.25">
      <c r="A5" s="98"/>
      <c r="B5" s="70">
        <v>1</v>
      </c>
      <c r="C5" s="71">
        <v>44811</v>
      </c>
      <c r="E5" s="70">
        <v>1</v>
      </c>
      <c r="F5" s="71">
        <v>44811</v>
      </c>
      <c r="H5" s="70">
        <v>1</v>
      </c>
      <c r="I5" s="71">
        <v>44907</v>
      </c>
      <c r="K5" s="99" t="s">
        <v>185</v>
      </c>
      <c r="L5" s="71">
        <v>44907</v>
      </c>
    </row>
    <row r="6" spans="1:12" x14ac:dyDescent="0.2">
      <c r="B6" s="70">
        <f>+B5+1</f>
        <v>2</v>
      </c>
      <c r="C6" s="71">
        <f>WORKDAY.INTL(C5,1,1,Festivos!$A$1:$A$16)</f>
        <v>44812</v>
      </c>
      <c r="E6" s="70">
        <f>+E5+1</f>
        <v>2</v>
      </c>
      <c r="F6" s="71">
        <f>WORKDAY.INTL(F5,1,1,Festivos!$A$1:$A$16)</f>
        <v>44812</v>
      </c>
      <c r="H6" s="70">
        <f>+H5+1</f>
        <v>2</v>
      </c>
      <c r="I6" s="71">
        <f>WORKDAY.INTL(I5,1,1,Festivos!$A$1:$A$16)</f>
        <v>44908</v>
      </c>
      <c r="K6" s="70" t="s">
        <v>186</v>
      </c>
      <c r="L6" s="71">
        <f>WORKDAY.INTL(L5,1,1,Festivos!$A$1:$A$16)</f>
        <v>44908</v>
      </c>
    </row>
    <row r="7" spans="1:12" x14ac:dyDescent="0.2">
      <c r="B7" s="70">
        <f t="shared" ref="B7:C14" si="0">+B6+1</f>
        <v>3</v>
      </c>
      <c r="C7" s="71">
        <f>WORKDAY.INTL(C6,1,1,Festivos!$A$1:$A$16)</f>
        <v>44813</v>
      </c>
      <c r="E7" s="70">
        <f t="shared" ref="E7:F14" si="1">+E6+1</f>
        <v>3</v>
      </c>
      <c r="F7" s="71">
        <f>WORKDAY.INTL(F6,1,1,Festivos!$A$1:$A$16)</f>
        <v>44813</v>
      </c>
      <c r="H7" s="70">
        <f t="shared" ref="H7:I14" si="2">+H6+1</f>
        <v>3</v>
      </c>
      <c r="I7" s="71">
        <f>WORKDAY.INTL(I6,1,1,Festivos!$A$1:$A$16)</f>
        <v>44909</v>
      </c>
      <c r="K7" s="70" t="s">
        <v>187</v>
      </c>
      <c r="L7" s="71">
        <f>WORKDAY.INTL(L6,1,1,Festivos!$A$1:$A$16)</f>
        <v>44909</v>
      </c>
    </row>
    <row r="8" spans="1:12" x14ac:dyDescent="0.2">
      <c r="B8" s="70">
        <f t="shared" si="0"/>
        <v>4</v>
      </c>
      <c r="C8" s="71">
        <f>WORKDAY.INTL(C7,1,1,Festivos!$A$1:$A$16)</f>
        <v>44816</v>
      </c>
      <c r="E8" s="70">
        <f t="shared" si="1"/>
        <v>4</v>
      </c>
      <c r="F8" s="71">
        <f>WORKDAY.INTL(F7,1,1,Festivos!$A$1:$A$16)</f>
        <v>44816</v>
      </c>
      <c r="H8" s="70">
        <f t="shared" si="2"/>
        <v>4</v>
      </c>
      <c r="I8" s="71">
        <f>WORKDAY.INTL(I7,1,1,Festivos!$A$1:$A$16)</f>
        <v>44910</v>
      </c>
      <c r="K8" s="70" t="s">
        <v>188</v>
      </c>
      <c r="L8" s="71">
        <f>WORKDAY.INTL(L7,1,1,Festivos!$A$1:$A$16)</f>
        <v>44910</v>
      </c>
    </row>
    <row r="9" spans="1:12" x14ac:dyDescent="0.2">
      <c r="B9" s="70">
        <f t="shared" si="0"/>
        <v>5</v>
      </c>
      <c r="C9" s="71">
        <f>WORKDAY.INTL(C8,1,1,Festivos!$A$1:$A$16)</f>
        <v>44817</v>
      </c>
      <c r="E9" s="70">
        <f t="shared" si="1"/>
        <v>5</v>
      </c>
      <c r="F9" s="71">
        <f>WORKDAY.INTL(F8,1,1,Festivos!$A$1:$A$16)</f>
        <v>44817</v>
      </c>
      <c r="H9" s="70">
        <f t="shared" si="2"/>
        <v>5</v>
      </c>
      <c r="I9" s="71">
        <f>WORKDAY.INTL(I8,1,1,Festivos!$A$1:$A$16)</f>
        <v>44911</v>
      </c>
      <c r="K9" s="70" t="s">
        <v>189</v>
      </c>
      <c r="L9" s="71">
        <f>WORKDAY.INTL(L8,1,1,Festivos!$A$1:$A$16)</f>
        <v>44911</v>
      </c>
    </row>
    <row r="10" spans="1:12" x14ac:dyDescent="0.2">
      <c r="B10" s="70">
        <f t="shared" si="0"/>
        <v>6</v>
      </c>
      <c r="C10" s="71">
        <f>WORKDAY.INTL(C9,1,1,Festivos!$A$1:$A$16)</f>
        <v>44818</v>
      </c>
      <c r="E10" s="70">
        <f t="shared" si="1"/>
        <v>6</v>
      </c>
      <c r="F10" s="71">
        <f>WORKDAY.INTL(F9,1,1,Festivos!$A$1:$A$16)</f>
        <v>44818</v>
      </c>
      <c r="H10" s="70">
        <f t="shared" si="2"/>
        <v>6</v>
      </c>
      <c r="I10" s="71">
        <f>WORKDAY.INTL(I9,1,1,Festivos!$A$1:$A$16)</f>
        <v>44914</v>
      </c>
    </row>
    <row r="11" spans="1:12" x14ac:dyDescent="0.2">
      <c r="B11" s="70">
        <f t="shared" si="0"/>
        <v>7</v>
      </c>
      <c r="C11" s="71">
        <f>WORKDAY.INTL(C10,1,1,Festivos!$A$1:$A$16)</f>
        <v>44819</v>
      </c>
      <c r="E11" s="70">
        <f t="shared" si="1"/>
        <v>7</v>
      </c>
      <c r="F11" s="71">
        <f>WORKDAY.INTL(F10,1,1,Festivos!$A$1:$A$16)</f>
        <v>44819</v>
      </c>
      <c r="H11" s="70">
        <f t="shared" si="2"/>
        <v>7</v>
      </c>
      <c r="I11" s="71">
        <f>WORKDAY.INTL(I10,1,1,Festivos!$A$1:$A$16)</f>
        <v>44915</v>
      </c>
    </row>
    <row r="12" spans="1:12" x14ac:dyDescent="0.2">
      <c r="B12" s="70">
        <f t="shared" si="0"/>
        <v>8</v>
      </c>
      <c r="C12" s="71">
        <f>WORKDAY.INTL(C11,1,1,Festivos!$A$1:$A$16)</f>
        <v>44820</v>
      </c>
      <c r="E12" s="70">
        <f t="shared" si="1"/>
        <v>8</v>
      </c>
      <c r="F12" s="71">
        <f>WORKDAY.INTL(F11,1,1,Festivos!$A$1:$A$16)</f>
        <v>44820</v>
      </c>
      <c r="H12" s="70">
        <f t="shared" si="2"/>
        <v>8</v>
      </c>
      <c r="I12" s="71">
        <f>WORKDAY.INTL(I11,1,1,Festivos!$A$1:$A$16)</f>
        <v>44916</v>
      </c>
    </row>
    <row r="13" spans="1:12" x14ac:dyDescent="0.2">
      <c r="B13" s="70">
        <f t="shared" si="0"/>
        <v>9</v>
      </c>
      <c r="C13" s="71">
        <f>WORKDAY.INTL(C12,1,1,Festivos!$A$1:$A$16)</f>
        <v>44823</v>
      </c>
      <c r="E13" s="70">
        <f t="shared" si="1"/>
        <v>9</v>
      </c>
      <c r="F13" s="71">
        <f>WORKDAY.INTL(F12,1,1,Festivos!$A$1:$A$16)</f>
        <v>44823</v>
      </c>
      <c r="H13" s="70">
        <f t="shared" si="2"/>
        <v>9</v>
      </c>
      <c r="I13" s="71">
        <f>WORKDAY.INTL(I12,1,1,Festivos!$A$1:$A$16)</f>
        <v>44917</v>
      </c>
    </row>
    <row r="14" spans="1:12" x14ac:dyDescent="0.2">
      <c r="B14" s="70">
        <f>+B13-9</f>
        <v>0</v>
      </c>
      <c r="C14" s="71">
        <f>WORKDAY.INTL(C13,1,1,Festivos!$A$1:$A$16)</f>
        <v>44824</v>
      </c>
      <c r="E14" s="70">
        <f>+E13-9</f>
        <v>0</v>
      </c>
      <c r="F14" s="71">
        <f>WORKDAY.INTL(F13,1,1,Festivos!$A$1:$A$16)</f>
        <v>44824</v>
      </c>
      <c r="H14" s="70">
        <f>+H13-9</f>
        <v>0</v>
      </c>
      <c r="I14" s="71">
        <f>WORKDAY.INTL(I13,1,1,Festivos!$A$1:$A$16)</f>
        <v>44918</v>
      </c>
    </row>
    <row r="16" spans="1:12" x14ac:dyDescent="0.2">
      <c r="B16" s="72"/>
      <c r="C16" s="72"/>
      <c r="D16" s="72"/>
      <c r="E16" s="72"/>
      <c r="F16" s="72"/>
      <c r="G16" s="72"/>
      <c r="H16" s="72"/>
      <c r="I16" s="72"/>
    </row>
    <row r="17" spans="2:9" x14ac:dyDescent="0.2">
      <c r="B17" s="72"/>
      <c r="C17" s="72"/>
      <c r="D17" s="72"/>
      <c r="E17" s="72"/>
      <c r="F17" s="72"/>
      <c r="G17" s="72"/>
      <c r="H17" s="72"/>
      <c r="I17" s="72"/>
    </row>
    <row r="18" spans="2:9" x14ac:dyDescent="0.2">
      <c r="B18" s="72"/>
      <c r="C18" s="72"/>
      <c r="D18" s="72"/>
      <c r="E18" s="72"/>
      <c r="F18" s="72"/>
      <c r="G18" s="72"/>
      <c r="H18" s="72"/>
      <c r="I18" s="72"/>
    </row>
    <row r="19" spans="2:9" x14ac:dyDescent="0.2">
      <c r="B19" s="73"/>
      <c r="C19" s="74"/>
      <c r="D19" s="74"/>
      <c r="E19" s="74"/>
      <c r="F19" s="74"/>
      <c r="G19" s="74"/>
      <c r="H19" s="74"/>
      <c r="I19" s="74"/>
    </row>
    <row r="20" spans="2:9" x14ac:dyDescent="0.2">
      <c r="B20" s="74"/>
      <c r="C20" s="74"/>
      <c r="D20" s="74"/>
      <c r="E20" s="74"/>
      <c r="F20" s="74"/>
      <c r="G20" s="74"/>
      <c r="H20" s="74"/>
      <c r="I20" s="74"/>
    </row>
    <row r="21" spans="2:9" x14ac:dyDescent="0.2">
      <c r="B21" s="74"/>
      <c r="C21" s="74"/>
      <c r="D21" s="74"/>
      <c r="E21" s="74"/>
      <c r="F21" s="74"/>
      <c r="G21" s="74"/>
      <c r="H21" s="74"/>
      <c r="I21" s="74"/>
    </row>
  </sheetData>
  <mergeCells count="4">
    <mergeCell ref="B2:C2"/>
    <mergeCell ref="E2:F2"/>
    <mergeCell ref="H2:I2"/>
    <mergeCell ref="K2:L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0BB90-5664-445C-8ACB-0CB1C7DDE217}">
  <dimension ref="B1:L53"/>
  <sheetViews>
    <sheetView topLeftCell="A23" workbookViewId="0">
      <selection activeCell="B2" sqref="B2:I28"/>
    </sheetView>
  </sheetViews>
  <sheetFormatPr baseColWidth="10" defaultColWidth="7.625" defaultRowHeight="15" x14ac:dyDescent="0.2"/>
  <cols>
    <col min="1" max="1" width="3.125" style="62" customWidth="1"/>
    <col min="2" max="2" width="10.875" style="62" customWidth="1"/>
    <col min="3" max="3" width="24" style="62" customWidth="1"/>
    <col min="4" max="4" width="0.625" style="62" customWidth="1"/>
    <col min="5" max="5" width="10.875" style="62" customWidth="1"/>
    <col min="6" max="6" width="24" style="62" customWidth="1"/>
    <col min="7" max="7" width="0.75" style="62" customWidth="1"/>
    <col min="8" max="8" width="10.875" style="62" customWidth="1"/>
    <col min="9" max="9" width="24" style="62" customWidth="1"/>
    <col min="10" max="10" width="0.75" style="62" customWidth="1"/>
    <col min="11" max="11" width="10" style="62" customWidth="1"/>
    <col min="12" max="12" width="22" style="62" bestFit="1" customWidth="1"/>
    <col min="13" max="16384" width="7.625" style="62"/>
  </cols>
  <sheetData>
    <row r="1" spans="2:12" ht="15.75" customHeight="1" x14ac:dyDescent="0.2"/>
    <row r="2" spans="2:12" ht="43.15" customHeight="1" x14ac:dyDescent="0.2">
      <c r="B2" s="67" t="s">
        <v>190</v>
      </c>
      <c r="C2" s="67"/>
      <c r="D2" s="66"/>
      <c r="E2" s="67" t="s">
        <v>191</v>
      </c>
      <c r="F2" s="67"/>
      <c r="G2" s="66"/>
      <c r="H2" s="67" t="s">
        <v>192</v>
      </c>
      <c r="I2" s="67"/>
      <c r="K2" s="78"/>
      <c r="L2" s="78"/>
    </row>
    <row r="3" spans="2:12" ht="6" customHeight="1" x14ac:dyDescent="0.2"/>
    <row r="4" spans="2:12" ht="47.25" x14ac:dyDescent="0.2">
      <c r="B4" s="68" t="s">
        <v>99</v>
      </c>
      <c r="C4" s="69" t="s">
        <v>100</v>
      </c>
      <c r="E4" s="68" t="s">
        <v>99</v>
      </c>
      <c r="F4" s="69" t="s">
        <v>100</v>
      </c>
      <c r="H4" s="68" t="s">
        <v>99</v>
      </c>
      <c r="I4" s="69" t="s">
        <v>100</v>
      </c>
      <c r="K4" s="78"/>
      <c r="L4" s="79"/>
    </row>
    <row r="5" spans="2:12" x14ac:dyDescent="0.2">
      <c r="B5" s="70">
        <v>1</v>
      </c>
      <c r="C5" s="71">
        <v>44628</v>
      </c>
      <c r="E5" s="70">
        <v>1</v>
      </c>
      <c r="F5" s="71">
        <v>44691</v>
      </c>
      <c r="H5" s="70">
        <v>1</v>
      </c>
      <c r="I5" s="71">
        <v>44750</v>
      </c>
      <c r="K5" s="90"/>
      <c r="L5" s="81"/>
    </row>
    <row r="6" spans="2:12" x14ac:dyDescent="0.2">
      <c r="B6" s="70">
        <f>+B5+1</f>
        <v>2</v>
      </c>
      <c r="C6" s="71">
        <f>WORKDAY.INTL(C5,1,1,Festivos!$A$1:$A$16)</f>
        <v>44629</v>
      </c>
      <c r="E6" s="70">
        <f>+E5+1</f>
        <v>2</v>
      </c>
      <c r="F6" s="71">
        <f>WORKDAY.INTL(F5,1,1,Festivos!$A$1:$A$16)</f>
        <v>44692</v>
      </c>
      <c r="H6" s="70">
        <f>+H5+1</f>
        <v>2</v>
      </c>
      <c r="I6" s="71">
        <f>WORKDAY.INTL(I5,1,1,Festivos!$A$1:$A$16)</f>
        <v>44753</v>
      </c>
      <c r="K6" s="80"/>
      <c r="L6" s="81"/>
    </row>
    <row r="7" spans="2:12" x14ac:dyDescent="0.2">
      <c r="B7" s="70">
        <f t="shared" ref="B7:C13" si="0">+B6+1</f>
        <v>3</v>
      </c>
      <c r="C7" s="71">
        <f>WORKDAY.INTL(C6,1,1,Festivos!$A$1:$A$16)</f>
        <v>44630</v>
      </c>
      <c r="E7" s="70">
        <f t="shared" ref="E7:F13" si="1">+E6+1</f>
        <v>3</v>
      </c>
      <c r="F7" s="71">
        <f>WORKDAY.INTL(F6,1,1,Festivos!$A$1:$A$16)</f>
        <v>44693</v>
      </c>
      <c r="H7" s="70">
        <f t="shared" ref="H7:I14" si="2">+H6+1</f>
        <v>3</v>
      </c>
      <c r="I7" s="71">
        <f>WORKDAY.INTL(I6,1,1,Festivos!$A$1:$A$16)</f>
        <v>44754</v>
      </c>
      <c r="K7" s="80"/>
      <c r="L7" s="81"/>
    </row>
    <row r="8" spans="2:12" x14ac:dyDescent="0.2">
      <c r="B8" s="70">
        <f t="shared" si="0"/>
        <v>4</v>
      </c>
      <c r="C8" s="71">
        <f>WORKDAY.INTL(C7,1,1,Festivos!$A$1:$A$16)</f>
        <v>44631</v>
      </c>
      <c r="E8" s="70">
        <f t="shared" si="1"/>
        <v>4</v>
      </c>
      <c r="F8" s="71">
        <f>WORKDAY.INTL(F7,1,1,Festivos!$A$1:$A$16)</f>
        <v>44694</v>
      </c>
      <c r="H8" s="70">
        <f t="shared" si="2"/>
        <v>4</v>
      </c>
      <c r="I8" s="71">
        <f>WORKDAY.INTL(I7,1,1,Festivos!$A$1:$A$16)</f>
        <v>44755</v>
      </c>
      <c r="K8" s="80"/>
      <c r="L8" s="81"/>
    </row>
    <row r="9" spans="2:12" x14ac:dyDescent="0.2">
      <c r="B9" s="70">
        <f t="shared" si="0"/>
        <v>5</v>
      </c>
      <c r="C9" s="71">
        <f>WORKDAY.INTL(C8,1,1,Festivos!$A$1:$A$16)</f>
        <v>44634</v>
      </c>
      <c r="E9" s="70">
        <f t="shared" si="1"/>
        <v>5</v>
      </c>
      <c r="F9" s="71">
        <f>WORKDAY.INTL(F8,1,1,Festivos!$A$1:$A$16)</f>
        <v>44697</v>
      </c>
      <c r="H9" s="70">
        <f t="shared" si="2"/>
        <v>5</v>
      </c>
      <c r="I9" s="71">
        <f>WORKDAY.INTL(I8,1,1,Festivos!$A$1:$A$16)</f>
        <v>44756</v>
      </c>
      <c r="K9" s="80"/>
      <c r="L9" s="81"/>
    </row>
    <row r="10" spans="2:12" x14ac:dyDescent="0.2">
      <c r="B10" s="70">
        <f t="shared" si="0"/>
        <v>6</v>
      </c>
      <c r="C10" s="71">
        <f>WORKDAY.INTL(C9,1,1,Festivos!$A$1:$A$16)</f>
        <v>44635</v>
      </c>
      <c r="E10" s="70">
        <f t="shared" si="1"/>
        <v>6</v>
      </c>
      <c r="F10" s="71">
        <f>WORKDAY.INTL(F9,1,1,Festivos!$A$1:$A$16)</f>
        <v>44698</v>
      </c>
      <c r="H10" s="70">
        <f t="shared" si="2"/>
        <v>6</v>
      </c>
      <c r="I10" s="71">
        <f>WORKDAY.INTL(I9,1,1,Festivos!$A$1:$A$16)</f>
        <v>44757</v>
      </c>
    </row>
    <row r="11" spans="2:12" x14ac:dyDescent="0.2">
      <c r="B11" s="70">
        <f t="shared" si="0"/>
        <v>7</v>
      </c>
      <c r="C11" s="71">
        <f>WORKDAY.INTL(C10,1,1,Festivos!$A$1:$A$16)</f>
        <v>44636</v>
      </c>
      <c r="E11" s="70">
        <f t="shared" si="1"/>
        <v>7</v>
      </c>
      <c r="F11" s="71">
        <f>WORKDAY.INTL(F10,1,1,Festivos!$A$1:$A$16)</f>
        <v>44699</v>
      </c>
      <c r="H11" s="70">
        <f t="shared" si="2"/>
        <v>7</v>
      </c>
      <c r="I11" s="71">
        <f>WORKDAY.INTL(I10,1,1,Festivos!$A$1:$A$16)</f>
        <v>44760</v>
      </c>
    </row>
    <row r="12" spans="2:12" x14ac:dyDescent="0.2">
      <c r="B12" s="70">
        <f t="shared" si="0"/>
        <v>8</v>
      </c>
      <c r="C12" s="71">
        <f>WORKDAY.INTL(C11,1,1,Festivos!$A$1:$A$16)</f>
        <v>44637</v>
      </c>
      <c r="E12" s="70">
        <f t="shared" si="1"/>
        <v>8</v>
      </c>
      <c r="F12" s="71">
        <f>WORKDAY.INTL(F11,1,1,Festivos!$A$1:$A$16)</f>
        <v>44700</v>
      </c>
      <c r="H12" s="70">
        <f t="shared" si="2"/>
        <v>8</v>
      </c>
      <c r="I12" s="71">
        <f>WORKDAY.INTL(I11,1,1,Festivos!$A$1:$A$16)</f>
        <v>44761</v>
      </c>
    </row>
    <row r="13" spans="2:12" x14ac:dyDescent="0.2">
      <c r="B13" s="70">
        <f t="shared" si="0"/>
        <v>9</v>
      </c>
      <c r="C13" s="71">
        <f>WORKDAY.INTL(C12,1,1,Festivos!$A$1:$A$16)</f>
        <v>44638</v>
      </c>
      <c r="E13" s="70">
        <f t="shared" si="1"/>
        <v>9</v>
      </c>
      <c r="F13" s="71">
        <f>WORKDAY.INTL(F12,1,1,Festivos!$A$1:$A$16)</f>
        <v>44701</v>
      </c>
      <c r="H13" s="70">
        <f t="shared" si="2"/>
        <v>9</v>
      </c>
      <c r="I13" s="71">
        <f>WORKDAY.INTL(I12,1,1,Festivos!$A$1:$A$16)</f>
        <v>44763</v>
      </c>
    </row>
    <row r="14" spans="2:12" x14ac:dyDescent="0.2">
      <c r="B14" s="70">
        <f>+B13-9</f>
        <v>0</v>
      </c>
      <c r="C14" s="71">
        <f>WORKDAY.INTL(C13,1,1,Festivos!$A$1:$A$16)</f>
        <v>44642</v>
      </c>
      <c r="E14" s="70">
        <f>+E13-9</f>
        <v>0</v>
      </c>
      <c r="F14" s="71">
        <f>WORKDAY.INTL(F13,1,1,Festivos!$A$1:$A$16)</f>
        <v>44704</v>
      </c>
      <c r="H14" s="70">
        <f>+H13-9</f>
        <v>0</v>
      </c>
      <c r="I14" s="71">
        <f>WORKDAY.INTL(I13,1,1,Festivos!$A$1:$A$16)</f>
        <v>44764</v>
      </c>
    </row>
    <row r="16" spans="2:12" ht="43.5" customHeight="1" x14ac:dyDescent="0.2">
      <c r="B16" s="67" t="s">
        <v>193</v>
      </c>
      <c r="C16" s="67"/>
      <c r="D16" s="66"/>
      <c r="E16" s="67" t="s">
        <v>194</v>
      </c>
      <c r="F16" s="67"/>
      <c r="G16" s="66"/>
      <c r="H16" s="67" t="s">
        <v>195</v>
      </c>
      <c r="I16" s="67"/>
    </row>
    <row r="17" spans="2:9" ht="4.7" customHeight="1" x14ac:dyDescent="0.2"/>
    <row r="18" spans="2:9" ht="46.5" customHeight="1" x14ac:dyDescent="0.2">
      <c r="B18" s="68" t="s">
        <v>99</v>
      </c>
      <c r="C18" s="69" t="s">
        <v>100</v>
      </c>
      <c r="E18" s="68" t="s">
        <v>99</v>
      </c>
      <c r="F18" s="69" t="s">
        <v>100</v>
      </c>
      <c r="H18" s="68" t="s">
        <v>99</v>
      </c>
      <c r="I18" s="69" t="s">
        <v>100</v>
      </c>
    </row>
    <row r="19" spans="2:9" ht="16.149999999999999" customHeight="1" x14ac:dyDescent="0.2">
      <c r="B19" s="70">
        <v>1</v>
      </c>
      <c r="C19" s="71">
        <v>44811</v>
      </c>
      <c r="E19" s="70">
        <v>1</v>
      </c>
      <c r="F19" s="71">
        <v>44874</v>
      </c>
      <c r="H19" s="70">
        <v>1</v>
      </c>
      <c r="I19" s="71">
        <v>44937</v>
      </c>
    </row>
    <row r="20" spans="2:9" ht="16.149999999999999" customHeight="1" x14ac:dyDescent="0.2">
      <c r="B20" s="70">
        <f>+B19+1</f>
        <v>2</v>
      </c>
      <c r="C20" s="71">
        <f>WORKDAY.INTL(C19,1,1,Festivos!$A$1:$A$16)</f>
        <v>44812</v>
      </c>
      <c r="E20" s="70">
        <f>+E19+1</f>
        <v>2</v>
      </c>
      <c r="F20" s="71">
        <f>WORKDAY.INTL(F19,1,1,Festivos!$A$1:$A$16)</f>
        <v>44875</v>
      </c>
      <c r="H20" s="70">
        <f>+H19+1</f>
        <v>2</v>
      </c>
      <c r="I20" s="71">
        <f>WORKDAY.INTL(I19,1,1,Festivos!$A$1:$A$16)</f>
        <v>44938</v>
      </c>
    </row>
    <row r="21" spans="2:9" ht="16.149999999999999" customHeight="1" x14ac:dyDescent="0.2">
      <c r="B21" s="70">
        <f t="shared" ref="B21:C28" si="3">+B20+1</f>
        <v>3</v>
      </c>
      <c r="C21" s="71">
        <f>WORKDAY.INTL(C20,1,1,Festivos!$A$1:$A$16)</f>
        <v>44813</v>
      </c>
      <c r="E21" s="70">
        <f t="shared" ref="E21:F28" si="4">+E20+1</f>
        <v>3</v>
      </c>
      <c r="F21" s="71">
        <f>WORKDAY.INTL(F20,1,1,Festivos!$A$1:$A$16)</f>
        <v>44876</v>
      </c>
      <c r="H21" s="70">
        <f t="shared" ref="H21:I28" si="5">+H20+1</f>
        <v>3</v>
      </c>
      <c r="I21" s="71">
        <f>WORKDAY.INTL(I20,1,1,Festivos!$A$1:$A$16)</f>
        <v>44939</v>
      </c>
    </row>
    <row r="22" spans="2:9" ht="16.149999999999999" customHeight="1" x14ac:dyDescent="0.2">
      <c r="B22" s="70">
        <f t="shared" si="3"/>
        <v>4</v>
      </c>
      <c r="C22" s="71">
        <f>WORKDAY.INTL(C21,1,1,Festivos!$A$1:$A$16)</f>
        <v>44816</v>
      </c>
      <c r="E22" s="70">
        <f t="shared" si="4"/>
        <v>4</v>
      </c>
      <c r="F22" s="71">
        <f>WORKDAY.INTL(F21,1,1,Festivos!$A$1:$A$16)</f>
        <v>44880</v>
      </c>
      <c r="H22" s="70">
        <f t="shared" si="5"/>
        <v>4</v>
      </c>
      <c r="I22" s="71">
        <f>WORKDAY.INTL(I21,1,1,Festivos!$A$1:$A$16)</f>
        <v>44942</v>
      </c>
    </row>
    <row r="23" spans="2:9" ht="16.149999999999999" customHeight="1" x14ac:dyDescent="0.2">
      <c r="B23" s="70">
        <f t="shared" si="3"/>
        <v>5</v>
      </c>
      <c r="C23" s="71">
        <f>WORKDAY.INTL(C22,1,1,Festivos!$A$1:$A$16)</f>
        <v>44817</v>
      </c>
      <c r="E23" s="70">
        <f t="shared" si="4"/>
        <v>5</v>
      </c>
      <c r="F23" s="71">
        <f>WORKDAY.INTL(F22,1,1,Festivos!$A$1:$A$16)</f>
        <v>44881</v>
      </c>
      <c r="H23" s="70">
        <f t="shared" si="5"/>
        <v>5</v>
      </c>
      <c r="I23" s="71">
        <f>WORKDAY.INTL(I22,1,1,Festivos!$A$1:$A$16)</f>
        <v>44943</v>
      </c>
    </row>
    <row r="24" spans="2:9" ht="16.149999999999999" customHeight="1" x14ac:dyDescent="0.2">
      <c r="B24" s="70">
        <f t="shared" si="3"/>
        <v>6</v>
      </c>
      <c r="C24" s="71">
        <f>WORKDAY.INTL(C23,1,1,Festivos!$A$1:$A$16)</f>
        <v>44818</v>
      </c>
      <c r="E24" s="70">
        <f t="shared" si="4"/>
        <v>6</v>
      </c>
      <c r="F24" s="71">
        <f>WORKDAY.INTL(F23,1,1,Festivos!$A$1:$A$16)</f>
        <v>44882</v>
      </c>
      <c r="H24" s="70">
        <f t="shared" si="5"/>
        <v>6</v>
      </c>
      <c r="I24" s="71">
        <f>WORKDAY.INTL(I23,1,1,Festivos!$A$1:$A$16)</f>
        <v>44944</v>
      </c>
    </row>
    <row r="25" spans="2:9" ht="16.149999999999999" customHeight="1" x14ac:dyDescent="0.2">
      <c r="B25" s="70">
        <f t="shared" si="3"/>
        <v>7</v>
      </c>
      <c r="C25" s="71">
        <f>WORKDAY.INTL(C24,1,1,Festivos!$A$1:$A$16)</f>
        <v>44819</v>
      </c>
      <c r="E25" s="70">
        <f t="shared" si="4"/>
        <v>7</v>
      </c>
      <c r="F25" s="71">
        <f>WORKDAY.INTL(F24,1,1,Festivos!$A$1:$A$16)</f>
        <v>44883</v>
      </c>
      <c r="H25" s="70">
        <f t="shared" si="5"/>
        <v>7</v>
      </c>
      <c r="I25" s="71">
        <f>WORKDAY.INTL(I24,1,1,Festivos!$A$1:$A$16)</f>
        <v>44945</v>
      </c>
    </row>
    <row r="26" spans="2:9" ht="16.149999999999999" customHeight="1" x14ac:dyDescent="0.2">
      <c r="B26" s="70">
        <f t="shared" si="3"/>
        <v>8</v>
      </c>
      <c r="C26" s="71">
        <f>WORKDAY.INTL(C25,1,1,Festivos!$A$1:$A$16)</f>
        <v>44820</v>
      </c>
      <c r="E26" s="70">
        <f t="shared" si="4"/>
        <v>8</v>
      </c>
      <c r="F26" s="71">
        <f>WORKDAY.INTL(F25,1,1,Festivos!$A$1:$A$16)</f>
        <v>44886</v>
      </c>
      <c r="H26" s="70">
        <f t="shared" si="5"/>
        <v>8</v>
      </c>
      <c r="I26" s="71">
        <f>WORKDAY.INTL(I25,1,1,Festivos!$A$1:$A$16)</f>
        <v>44946</v>
      </c>
    </row>
    <row r="27" spans="2:9" x14ac:dyDescent="0.2">
      <c r="B27" s="70">
        <f t="shared" si="3"/>
        <v>9</v>
      </c>
      <c r="C27" s="71">
        <f>WORKDAY.INTL(C26,1,1,Festivos!$A$1:$A$16)</f>
        <v>44823</v>
      </c>
      <c r="E27" s="70">
        <f t="shared" si="4"/>
        <v>9</v>
      </c>
      <c r="F27" s="71">
        <f>WORKDAY.INTL(F26,1,1,Festivos!$A$1:$A$16)</f>
        <v>44887</v>
      </c>
      <c r="H27" s="70">
        <f t="shared" si="5"/>
        <v>9</v>
      </c>
      <c r="I27" s="71">
        <f>WORKDAY.INTL(I26,1,1,Festivos!$A$1:$A$16)</f>
        <v>44949</v>
      </c>
    </row>
    <row r="28" spans="2:9" x14ac:dyDescent="0.2">
      <c r="B28" s="70">
        <f>+B27-9</f>
        <v>0</v>
      </c>
      <c r="C28" s="71">
        <f>WORKDAY.INTL(C27,1,1,Festivos!$A$1:$A$16)</f>
        <v>44824</v>
      </c>
      <c r="E28" s="70">
        <f>+E27-9</f>
        <v>0</v>
      </c>
      <c r="F28" s="71">
        <f>WORKDAY.INTL(F27,1,1,Festivos!$A$1:$A$16)</f>
        <v>44888</v>
      </c>
      <c r="H28" s="70">
        <f>+H27-9</f>
        <v>0</v>
      </c>
      <c r="I28" s="71">
        <f>WORKDAY.INTL(I27,1,1,Festivos!$A$1:$A$16)</f>
        <v>44950</v>
      </c>
    </row>
    <row r="34" spans="3:9" ht="15.75" x14ac:dyDescent="0.2">
      <c r="C34" s="69" t="s">
        <v>196</v>
      </c>
      <c r="F34" s="69" t="s">
        <v>197</v>
      </c>
      <c r="I34" s="69" t="s">
        <v>198</v>
      </c>
    </row>
    <row r="35" spans="3:9" ht="15.75" x14ac:dyDescent="0.2">
      <c r="C35" s="69" t="s">
        <v>100</v>
      </c>
      <c r="F35" s="69" t="s">
        <v>100</v>
      </c>
      <c r="I35" s="69" t="s">
        <v>100</v>
      </c>
    </row>
    <row r="36" spans="3:9" x14ac:dyDescent="0.2">
      <c r="C36" s="71">
        <v>44645</v>
      </c>
      <c r="F36" s="71">
        <v>44706</v>
      </c>
      <c r="I36" s="71">
        <v>44768</v>
      </c>
    </row>
    <row r="37" spans="3:9" ht="4.7" customHeight="1" x14ac:dyDescent="0.2"/>
    <row r="38" spans="3:9" ht="15.75" x14ac:dyDescent="0.2">
      <c r="C38" s="69" t="s">
        <v>199</v>
      </c>
      <c r="F38" s="69" t="s">
        <v>200</v>
      </c>
      <c r="I38" s="69" t="s">
        <v>201</v>
      </c>
    </row>
    <row r="39" spans="3:9" ht="15.75" x14ac:dyDescent="0.2">
      <c r="C39" s="69" t="s">
        <v>202</v>
      </c>
      <c r="F39" s="69" t="s">
        <v>202</v>
      </c>
      <c r="I39" s="69" t="s">
        <v>202</v>
      </c>
    </row>
    <row r="40" spans="3:9" x14ac:dyDescent="0.2">
      <c r="C40" s="71">
        <v>44827</v>
      </c>
      <c r="F40" s="71">
        <v>44890</v>
      </c>
      <c r="I40" s="71">
        <v>44952</v>
      </c>
    </row>
    <row r="47" spans="3:9" ht="15.75" x14ac:dyDescent="0.2">
      <c r="C47" s="100" t="s">
        <v>203</v>
      </c>
      <c r="D47" s="100"/>
      <c r="E47" s="101" t="s">
        <v>100</v>
      </c>
      <c r="F47" s="102"/>
    </row>
    <row r="48" spans="3:9" x14ac:dyDescent="0.2">
      <c r="C48" s="103" t="s">
        <v>16</v>
      </c>
      <c r="D48" s="103"/>
      <c r="E48" s="104">
        <v>44634</v>
      </c>
      <c r="F48" s="105"/>
    </row>
    <row r="49" spans="3:6" x14ac:dyDescent="0.2">
      <c r="C49" s="103" t="s">
        <v>17</v>
      </c>
      <c r="D49" s="103"/>
      <c r="E49" s="104">
        <v>44697</v>
      </c>
      <c r="F49" s="105"/>
    </row>
    <row r="50" spans="3:6" x14ac:dyDescent="0.2">
      <c r="C50" s="103" t="s">
        <v>13</v>
      </c>
      <c r="D50" s="103"/>
      <c r="E50" s="104">
        <v>44756</v>
      </c>
      <c r="F50" s="105"/>
    </row>
    <row r="51" spans="3:6" x14ac:dyDescent="0.2">
      <c r="C51" s="103" t="s">
        <v>14</v>
      </c>
      <c r="D51" s="103"/>
      <c r="E51" s="104">
        <v>44817</v>
      </c>
      <c r="F51" s="105"/>
    </row>
    <row r="52" spans="3:6" x14ac:dyDescent="0.2">
      <c r="C52" s="103" t="s">
        <v>204</v>
      </c>
      <c r="D52" s="103"/>
      <c r="E52" s="104">
        <v>44881</v>
      </c>
      <c r="F52" s="105"/>
    </row>
    <row r="53" spans="3:6" x14ac:dyDescent="0.2">
      <c r="C53" s="103" t="s">
        <v>205</v>
      </c>
      <c r="D53" s="103"/>
      <c r="E53" s="104">
        <v>44943</v>
      </c>
      <c r="F53" s="105"/>
    </row>
  </sheetData>
  <mergeCells count="20">
    <mergeCell ref="C53:D53"/>
    <mergeCell ref="E53:F53"/>
    <mergeCell ref="C50:D50"/>
    <mergeCell ref="E50:F50"/>
    <mergeCell ref="C51:D51"/>
    <mergeCell ref="E51:F51"/>
    <mergeCell ref="C52:D52"/>
    <mergeCell ref="E52:F52"/>
    <mergeCell ref="C47:D47"/>
    <mergeCell ref="E47:F47"/>
    <mergeCell ref="C48:D48"/>
    <mergeCell ref="E48:F48"/>
    <mergeCell ref="C49:D49"/>
    <mergeCell ref="E49:F49"/>
    <mergeCell ref="B2:C2"/>
    <mergeCell ref="E2:F2"/>
    <mergeCell ref="H2:I2"/>
    <mergeCell ref="B16:C16"/>
    <mergeCell ref="E16:F16"/>
    <mergeCell ref="H16:I16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8313E-2798-44C0-9179-7CC36336DA8B}">
  <dimension ref="B1:I11"/>
  <sheetViews>
    <sheetView workbookViewId="0">
      <selection activeCell="C9" sqref="C9:D9"/>
    </sheetView>
  </sheetViews>
  <sheetFormatPr baseColWidth="10" defaultColWidth="7.625" defaultRowHeight="15" x14ac:dyDescent="0.2"/>
  <cols>
    <col min="1" max="1" width="4.5" style="62" customWidth="1"/>
    <col min="2" max="2" width="14.125" style="62" customWidth="1"/>
    <col min="3" max="3" width="24" style="62" customWidth="1"/>
    <col min="4" max="4" width="0.625" style="62" customWidth="1"/>
    <col min="5" max="5" width="10.875" style="62" customWidth="1"/>
    <col min="6" max="6" width="24" style="62" customWidth="1"/>
    <col min="7" max="7" width="0.75" style="62" customWidth="1"/>
    <col min="8" max="8" width="10.875" style="62" customWidth="1"/>
    <col min="9" max="9" width="24" style="62" customWidth="1"/>
    <col min="10" max="10" width="0.75" style="62" customWidth="1"/>
    <col min="11" max="11" width="10" style="62" customWidth="1"/>
    <col min="12" max="12" width="22" style="62" bestFit="1" customWidth="1"/>
    <col min="13" max="16384" width="7.625" style="62"/>
  </cols>
  <sheetData>
    <row r="1" spans="2:9" ht="15.75" x14ac:dyDescent="0.25">
      <c r="B1" s="63" t="s">
        <v>209</v>
      </c>
      <c r="C1" s="63"/>
      <c r="D1" s="63"/>
      <c r="E1" s="63"/>
      <c r="F1" s="63"/>
      <c r="G1" s="63"/>
      <c r="H1" s="63"/>
      <c r="I1" s="63"/>
    </row>
    <row r="3" spans="2:9" ht="4.1500000000000004" customHeight="1" x14ac:dyDescent="0.25">
      <c r="B3" s="64"/>
    </row>
    <row r="6" spans="2:9" ht="31.5" x14ac:dyDescent="0.2">
      <c r="B6" s="68" t="s">
        <v>210</v>
      </c>
      <c r="C6" s="100" t="s">
        <v>100</v>
      </c>
      <c r="D6" s="100"/>
      <c r="E6" s="79"/>
      <c r="F6" s="79"/>
    </row>
    <row r="7" spans="2:9" x14ac:dyDescent="0.2">
      <c r="B7" s="106" t="s">
        <v>185</v>
      </c>
      <c r="C7" s="103">
        <v>44613</v>
      </c>
      <c r="D7" s="103"/>
      <c r="E7" s="81"/>
      <c r="F7" s="81"/>
    </row>
    <row r="8" spans="2:9" x14ac:dyDescent="0.2">
      <c r="B8" s="106" t="s">
        <v>186</v>
      </c>
      <c r="C8" s="103">
        <f>WORKDAY.INTL(C7,1,1,Festivos!$A$1:$A$16)</f>
        <v>44614</v>
      </c>
      <c r="D8" s="103"/>
      <c r="E8" s="81"/>
      <c r="F8" s="81"/>
    </row>
    <row r="9" spans="2:9" x14ac:dyDescent="0.2">
      <c r="B9" s="106" t="s">
        <v>187</v>
      </c>
      <c r="C9" s="103">
        <f>WORKDAY.INTL(C8,1,1,Festivos!$A$1:$A$16)</f>
        <v>44615</v>
      </c>
      <c r="D9" s="103"/>
      <c r="E9" s="81"/>
      <c r="F9" s="81"/>
    </row>
    <row r="10" spans="2:9" x14ac:dyDescent="0.2">
      <c r="B10" s="106" t="s">
        <v>188</v>
      </c>
      <c r="C10" s="103">
        <f>WORKDAY.INTL(C9,1,1,Festivos!$A$1:$A$16)</f>
        <v>44616</v>
      </c>
      <c r="D10" s="103"/>
      <c r="E10" s="81"/>
      <c r="F10" s="81"/>
    </row>
    <row r="11" spans="2:9" x14ac:dyDescent="0.2">
      <c r="B11" s="106" t="s">
        <v>189</v>
      </c>
      <c r="C11" s="103">
        <f>WORKDAY.INTL(C10,1,1,Festivos!$A$1:$A$16)</f>
        <v>44617</v>
      </c>
      <c r="D11" s="103"/>
      <c r="E11" s="81"/>
      <c r="F11" s="81"/>
    </row>
  </sheetData>
  <mergeCells count="7">
    <mergeCell ref="C10:D10"/>
    <mergeCell ref="C11:D11"/>
    <mergeCell ref="B1:I1"/>
    <mergeCell ref="C6:D6"/>
    <mergeCell ref="C7:D7"/>
    <mergeCell ref="C8:D8"/>
    <mergeCell ref="C9:D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063CB-7A28-45B7-AFB4-A69495849D8B}">
  <dimension ref="B1:L28"/>
  <sheetViews>
    <sheetView workbookViewId="0">
      <selection activeCell="L11" sqref="L11"/>
    </sheetView>
  </sheetViews>
  <sheetFormatPr baseColWidth="10" defaultColWidth="7.625" defaultRowHeight="15" x14ac:dyDescent="0.2"/>
  <cols>
    <col min="1" max="1" width="3.5" style="62" customWidth="1"/>
    <col min="2" max="2" width="10.875" style="62" customWidth="1"/>
    <col min="3" max="3" width="24" style="62" customWidth="1"/>
    <col min="4" max="4" width="0.625" style="62" customWidth="1"/>
    <col min="5" max="5" width="10.875" style="62" customWidth="1"/>
    <col min="6" max="6" width="24" style="62" customWidth="1"/>
    <col min="7" max="7" width="0.75" style="62" customWidth="1"/>
    <col min="8" max="8" width="10.875" style="62" customWidth="1"/>
    <col min="9" max="9" width="24" style="62" customWidth="1"/>
    <col min="10" max="10" width="0.75" style="62" customWidth="1"/>
    <col min="11" max="11" width="10" style="62" customWidth="1"/>
    <col min="12" max="12" width="22" style="62" bestFit="1" customWidth="1"/>
    <col min="13" max="16384" width="7.625" style="62"/>
  </cols>
  <sheetData>
    <row r="1" spans="2:12" ht="18" customHeight="1" x14ac:dyDescent="0.2"/>
    <row r="2" spans="2:12" ht="43.15" customHeight="1" x14ac:dyDescent="0.2">
      <c r="B2" s="67" t="s">
        <v>190</v>
      </c>
      <c r="C2" s="67"/>
      <c r="D2" s="66"/>
      <c r="E2" s="67" t="s">
        <v>191</v>
      </c>
      <c r="F2" s="67"/>
      <c r="G2" s="66"/>
      <c r="H2" s="67" t="s">
        <v>192</v>
      </c>
      <c r="I2" s="67"/>
      <c r="K2" s="78"/>
      <c r="L2" s="78"/>
    </row>
    <row r="3" spans="2:12" ht="6" customHeight="1" x14ac:dyDescent="0.2"/>
    <row r="4" spans="2:12" ht="47.25" x14ac:dyDescent="0.2">
      <c r="B4" s="68" t="s">
        <v>99</v>
      </c>
      <c r="C4" s="69" t="s">
        <v>100</v>
      </c>
      <c r="E4" s="68" t="s">
        <v>99</v>
      </c>
      <c r="F4" s="69" t="s">
        <v>100</v>
      </c>
      <c r="H4" s="68" t="s">
        <v>99</v>
      </c>
      <c r="I4" s="69" t="s">
        <v>100</v>
      </c>
      <c r="K4" s="78"/>
      <c r="L4" s="79"/>
    </row>
    <row r="5" spans="2:12" x14ac:dyDescent="0.2">
      <c r="B5" s="70">
        <v>1</v>
      </c>
      <c r="C5" s="71">
        <v>44691</v>
      </c>
      <c r="E5" s="70">
        <v>1</v>
      </c>
      <c r="F5" s="71">
        <v>44718</v>
      </c>
      <c r="H5" s="70">
        <v>1</v>
      </c>
      <c r="I5" s="71">
        <v>44750</v>
      </c>
      <c r="K5" s="90"/>
      <c r="L5" s="81"/>
    </row>
    <row r="6" spans="2:12" x14ac:dyDescent="0.2">
      <c r="B6" s="70">
        <f>+B5+1</f>
        <v>2</v>
      </c>
      <c r="C6" s="71">
        <f>WORKDAY.INTL(C5,1,1,Festivos!$A$1:$A$16)</f>
        <v>44692</v>
      </c>
      <c r="E6" s="70">
        <f>+E5+1</f>
        <v>2</v>
      </c>
      <c r="F6" s="71">
        <f>WORKDAY.INTL(F5,1,1,Festivos!$A$1:$A$16)</f>
        <v>44719</v>
      </c>
      <c r="H6" s="70">
        <f>+H5+1</f>
        <v>2</v>
      </c>
      <c r="I6" s="71">
        <f>WORKDAY.INTL(I5,1,1,Festivos!$A$1:$A$16)</f>
        <v>44753</v>
      </c>
      <c r="K6" s="80"/>
      <c r="L6" s="81"/>
    </row>
    <row r="7" spans="2:12" x14ac:dyDescent="0.2">
      <c r="B7" s="70">
        <f t="shared" ref="B7:C13" si="0">+B6+1</f>
        <v>3</v>
      </c>
      <c r="C7" s="71">
        <f>WORKDAY.INTL(C6,1,1,Festivos!$A$1:$A$16)</f>
        <v>44693</v>
      </c>
      <c r="E7" s="70">
        <f t="shared" ref="E7:F14" si="1">+E6+1</f>
        <v>3</v>
      </c>
      <c r="F7" s="71">
        <f>WORKDAY.INTL(F6,1,1,Festivos!$A$1:$A$16)</f>
        <v>44720</v>
      </c>
      <c r="H7" s="70">
        <f t="shared" ref="H7:I14" si="2">+H6+1</f>
        <v>3</v>
      </c>
      <c r="I7" s="71">
        <f>WORKDAY.INTL(I6,1,1,Festivos!$A$1:$A$16)</f>
        <v>44754</v>
      </c>
      <c r="K7" s="80"/>
      <c r="L7" s="81"/>
    </row>
    <row r="8" spans="2:12" x14ac:dyDescent="0.2">
      <c r="B8" s="70">
        <f t="shared" si="0"/>
        <v>4</v>
      </c>
      <c r="C8" s="71">
        <f>WORKDAY.INTL(C7,1,1,Festivos!$A$1:$A$16)</f>
        <v>44694</v>
      </c>
      <c r="E8" s="70">
        <f t="shared" si="1"/>
        <v>4</v>
      </c>
      <c r="F8" s="71">
        <f>WORKDAY.INTL(F7,1,1,Festivos!$A$1:$A$16)</f>
        <v>44721</v>
      </c>
      <c r="H8" s="70">
        <f t="shared" si="2"/>
        <v>4</v>
      </c>
      <c r="I8" s="71">
        <f>WORKDAY.INTL(I7,1,1,Festivos!$A$1:$A$16)</f>
        <v>44755</v>
      </c>
      <c r="K8" s="80"/>
      <c r="L8" s="81"/>
    </row>
    <row r="9" spans="2:12" x14ac:dyDescent="0.2">
      <c r="B9" s="70">
        <f t="shared" si="0"/>
        <v>5</v>
      </c>
      <c r="C9" s="71">
        <f>WORKDAY.INTL(C8,1,1,Festivos!$A$1:$A$16)</f>
        <v>44697</v>
      </c>
      <c r="E9" s="70">
        <f t="shared" si="1"/>
        <v>5</v>
      </c>
      <c r="F9" s="71">
        <f>WORKDAY.INTL(F8,1,1,Festivos!$A$1:$A$16)</f>
        <v>44722</v>
      </c>
      <c r="H9" s="70">
        <f t="shared" si="2"/>
        <v>5</v>
      </c>
      <c r="I9" s="71">
        <f>WORKDAY.INTL(I8,1,1,Festivos!$A$1:$A$16)</f>
        <v>44756</v>
      </c>
      <c r="K9" s="80"/>
      <c r="L9" s="81"/>
    </row>
    <row r="10" spans="2:12" x14ac:dyDescent="0.2">
      <c r="B10" s="70">
        <f t="shared" si="0"/>
        <v>6</v>
      </c>
      <c r="C10" s="71">
        <f>WORKDAY.INTL(C9,1,1,Festivos!$A$1:$A$16)</f>
        <v>44698</v>
      </c>
      <c r="E10" s="70">
        <f t="shared" si="1"/>
        <v>6</v>
      </c>
      <c r="F10" s="71">
        <f>WORKDAY.INTL(F9,1,1,Festivos!$A$1:$A$16)</f>
        <v>44725</v>
      </c>
      <c r="H10" s="70">
        <f t="shared" si="2"/>
        <v>6</v>
      </c>
      <c r="I10" s="71">
        <f>WORKDAY.INTL(I9,1,1,Festivos!$A$1:$A$16)</f>
        <v>44757</v>
      </c>
    </row>
    <row r="11" spans="2:12" x14ac:dyDescent="0.2">
      <c r="B11" s="70">
        <f t="shared" si="0"/>
        <v>7</v>
      </c>
      <c r="C11" s="71">
        <f>WORKDAY.INTL(C10,1,1,Festivos!$A$1:$A$16)</f>
        <v>44699</v>
      </c>
      <c r="E11" s="70">
        <f t="shared" si="1"/>
        <v>7</v>
      </c>
      <c r="F11" s="71">
        <f>WORKDAY.INTL(F10,1,1,Festivos!$A$1:$A$16)</f>
        <v>44726</v>
      </c>
      <c r="H11" s="70">
        <f t="shared" si="2"/>
        <v>7</v>
      </c>
      <c r="I11" s="71">
        <f>WORKDAY.INTL(I10,1,1,Festivos!$A$1:$A$16)</f>
        <v>44760</v>
      </c>
    </row>
    <row r="12" spans="2:12" x14ac:dyDescent="0.2">
      <c r="B12" s="70">
        <f t="shared" si="0"/>
        <v>8</v>
      </c>
      <c r="C12" s="71">
        <f>WORKDAY.INTL(C11,1,1,Festivos!$A$1:$A$16)</f>
        <v>44700</v>
      </c>
      <c r="E12" s="70">
        <f t="shared" si="1"/>
        <v>8</v>
      </c>
      <c r="F12" s="71">
        <f>WORKDAY.INTL(F11,1,1,Festivos!$A$1:$A$16)</f>
        <v>44727</v>
      </c>
      <c r="H12" s="70">
        <f t="shared" si="2"/>
        <v>8</v>
      </c>
      <c r="I12" s="71">
        <f>WORKDAY.INTL(I11,1,1,Festivos!$A$1:$A$16)</f>
        <v>44761</v>
      </c>
    </row>
    <row r="13" spans="2:12" x14ac:dyDescent="0.2">
      <c r="B13" s="70">
        <f t="shared" si="0"/>
        <v>9</v>
      </c>
      <c r="C13" s="71">
        <f>WORKDAY.INTL(C12,1,1,Festivos!$A$1:$A$16)</f>
        <v>44701</v>
      </c>
      <c r="E13" s="70">
        <f t="shared" si="1"/>
        <v>9</v>
      </c>
      <c r="F13" s="71">
        <f>WORKDAY.INTL(F12,1,1,Festivos!$A$1:$A$16)</f>
        <v>44728</v>
      </c>
      <c r="H13" s="70">
        <f t="shared" si="2"/>
        <v>9</v>
      </c>
      <c r="I13" s="71">
        <f>WORKDAY.INTL(I12,1,1,Festivos!$A$1:$A$16)</f>
        <v>44763</v>
      </c>
    </row>
    <row r="14" spans="2:12" x14ac:dyDescent="0.2">
      <c r="B14" s="70">
        <f>+B13-9</f>
        <v>0</v>
      </c>
      <c r="C14" s="71">
        <f>WORKDAY.INTL(C13,1,1,Festivos!$A$1:$A$16)</f>
        <v>44704</v>
      </c>
      <c r="E14" s="70">
        <f>+E13-9</f>
        <v>0</v>
      </c>
      <c r="F14" s="71">
        <f>WORKDAY.INTL(F13,1,1,Festivos!$A$1:$A$16)</f>
        <v>44729</v>
      </c>
      <c r="H14" s="70">
        <f>+H13-9</f>
        <v>0</v>
      </c>
      <c r="I14" s="71">
        <f>WORKDAY.INTL(I13,1,1,Festivos!$A$1:$A$16)</f>
        <v>44764</v>
      </c>
    </row>
    <row r="16" spans="2:12" ht="43.5" customHeight="1" x14ac:dyDescent="0.2">
      <c r="B16" s="67" t="s">
        <v>193</v>
      </c>
      <c r="C16" s="67"/>
      <c r="D16" s="66"/>
      <c r="E16" s="67" t="s">
        <v>194</v>
      </c>
      <c r="F16" s="67"/>
      <c r="G16" s="66"/>
      <c r="H16" s="67" t="s">
        <v>195</v>
      </c>
      <c r="I16" s="67"/>
    </row>
    <row r="17" spans="2:9" ht="4.7" customHeight="1" x14ac:dyDescent="0.2"/>
    <row r="18" spans="2:9" ht="46.5" customHeight="1" x14ac:dyDescent="0.2">
      <c r="B18" s="68" t="s">
        <v>99</v>
      </c>
      <c r="C18" s="69" t="s">
        <v>100</v>
      </c>
      <c r="E18" s="68" t="s">
        <v>99</v>
      </c>
      <c r="F18" s="69" t="s">
        <v>100</v>
      </c>
      <c r="H18" s="68" t="s">
        <v>99</v>
      </c>
      <c r="I18" s="69" t="s">
        <v>100</v>
      </c>
    </row>
    <row r="19" spans="2:9" ht="16.149999999999999" customHeight="1" x14ac:dyDescent="0.2">
      <c r="B19" s="70">
        <v>1</v>
      </c>
      <c r="C19" s="71">
        <v>44811</v>
      </c>
      <c r="E19" s="70">
        <v>1</v>
      </c>
      <c r="F19" s="71">
        <v>44874</v>
      </c>
      <c r="H19" s="70">
        <v>1</v>
      </c>
      <c r="I19" s="71">
        <v>44937</v>
      </c>
    </row>
    <row r="20" spans="2:9" ht="16.149999999999999" customHeight="1" x14ac:dyDescent="0.2">
      <c r="B20" s="70">
        <f>+B19+1</f>
        <v>2</v>
      </c>
      <c r="C20" s="71">
        <f>WORKDAY.INTL(C19,1,1,Festivos!$A$1:$A$16)</f>
        <v>44812</v>
      </c>
      <c r="E20" s="70">
        <f>+E19+1</f>
        <v>2</v>
      </c>
      <c r="F20" s="71">
        <f>WORKDAY.INTL(F19,1,1,Festivos!$A$1:$A$16)</f>
        <v>44875</v>
      </c>
      <c r="H20" s="70">
        <f>+H19+1</f>
        <v>2</v>
      </c>
      <c r="I20" s="71">
        <f>WORKDAY.INTL(I19,1,1,Festivos!$A$1:$A$16)</f>
        <v>44938</v>
      </c>
    </row>
    <row r="21" spans="2:9" ht="16.149999999999999" customHeight="1" x14ac:dyDescent="0.2">
      <c r="B21" s="70">
        <f t="shared" ref="B21:C28" si="3">+B20+1</f>
        <v>3</v>
      </c>
      <c r="C21" s="71">
        <f>WORKDAY.INTL(C20,1,1,Festivos!$A$1:$A$16)</f>
        <v>44813</v>
      </c>
      <c r="E21" s="70">
        <f t="shared" ref="E21:F28" si="4">+E20+1</f>
        <v>3</v>
      </c>
      <c r="F21" s="71">
        <f>WORKDAY.INTL(F20,1,1,Festivos!$A$1:$A$16)</f>
        <v>44876</v>
      </c>
      <c r="H21" s="70">
        <f t="shared" ref="H21:I28" si="5">+H20+1</f>
        <v>3</v>
      </c>
      <c r="I21" s="71">
        <f>WORKDAY.INTL(I20,1,1,Festivos!$A$1:$A$16)</f>
        <v>44939</v>
      </c>
    </row>
    <row r="22" spans="2:9" ht="16.149999999999999" customHeight="1" x14ac:dyDescent="0.2">
      <c r="B22" s="70">
        <f t="shared" si="3"/>
        <v>4</v>
      </c>
      <c r="C22" s="71">
        <f>WORKDAY.INTL(C21,1,1,Festivos!$A$1:$A$16)</f>
        <v>44816</v>
      </c>
      <c r="E22" s="70">
        <f t="shared" si="4"/>
        <v>4</v>
      </c>
      <c r="F22" s="71">
        <f>WORKDAY.INTL(F21,1,1,Festivos!$A$1:$A$16)</f>
        <v>44880</v>
      </c>
      <c r="H22" s="70">
        <f t="shared" si="5"/>
        <v>4</v>
      </c>
      <c r="I22" s="71">
        <f>WORKDAY.INTL(I21,1,1,Festivos!$A$1:$A$16)</f>
        <v>44942</v>
      </c>
    </row>
    <row r="23" spans="2:9" ht="16.149999999999999" customHeight="1" x14ac:dyDescent="0.2">
      <c r="B23" s="70">
        <f t="shared" si="3"/>
        <v>5</v>
      </c>
      <c r="C23" s="71">
        <f>WORKDAY.INTL(C22,1,1,Festivos!$A$1:$A$16)</f>
        <v>44817</v>
      </c>
      <c r="E23" s="70">
        <f t="shared" si="4"/>
        <v>5</v>
      </c>
      <c r="F23" s="71">
        <f>WORKDAY.INTL(F22,1,1,Festivos!$A$1:$A$16)</f>
        <v>44881</v>
      </c>
      <c r="H23" s="70">
        <f t="shared" si="5"/>
        <v>5</v>
      </c>
      <c r="I23" s="71">
        <f>WORKDAY.INTL(I22,1,1,Festivos!$A$1:$A$16)</f>
        <v>44943</v>
      </c>
    </row>
    <row r="24" spans="2:9" ht="16.149999999999999" customHeight="1" x14ac:dyDescent="0.2">
      <c r="B24" s="70">
        <f t="shared" si="3"/>
        <v>6</v>
      </c>
      <c r="C24" s="71">
        <f>WORKDAY.INTL(C23,1,1,Festivos!$A$1:$A$16)</f>
        <v>44818</v>
      </c>
      <c r="E24" s="70">
        <f t="shared" si="4"/>
        <v>6</v>
      </c>
      <c r="F24" s="71">
        <f>WORKDAY.INTL(F23,1,1,Festivos!$A$1:$A$16)</f>
        <v>44882</v>
      </c>
      <c r="H24" s="70">
        <f t="shared" si="5"/>
        <v>6</v>
      </c>
      <c r="I24" s="71">
        <f>WORKDAY.INTL(I23,1,1,Festivos!$A$1:$A$16)</f>
        <v>44944</v>
      </c>
    </row>
    <row r="25" spans="2:9" ht="16.149999999999999" customHeight="1" x14ac:dyDescent="0.2">
      <c r="B25" s="70">
        <f t="shared" si="3"/>
        <v>7</v>
      </c>
      <c r="C25" s="71">
        <f>WORKDAY.INTL(C24,1,1,Festivos!$A$1:$A$16)</f>
        <v>44819</v>
      </c>
      <c r="E25" s="70">
        <f t="shared" si="4"/>
        <v>7</v>
      </c>
      <c r="F25" s="71">
        <f>WORKDAY.INTL(F24,1,1,Festivos!$A$1:$A$16)</f>
        <v>44883</v>
      </c>
      <c r="H25" s="70">
        <f t="shared" si="5"/>
        <v>7</v>
      </c>
      <c r="I25" s="71">
        <f>WORKDAY.INTL(I24,1,1,Festivos!$A$1:$A$16)</f>
        <v>44945</v>
      </c>
    </row>
    <row r="26" spans="2:9" ht="16.149999999999999" customHeight="1" x14ac:dyDescent="0.2">
      <c r="B26" s="70">
        <f t="shared" si="3"/>
        <v>8</v>
      </c>
      <c r="C26" s="71">
        <f>WORKDAY.INTL(C25,1,1,Festivos!$A$1:$A$16)</f>
        <v>44820</v>
      </c>
      <c r="E26" s="70">
        <f t="shared" si="4"/>
        <v>8</v>
      </c>
      <c r="F26" s="71">
        <f>WORKDAY.INTL(F25,1,1,Festivos!$A$1:$A$16)</f>
        <v>44886</v>
      </c>
      <c r="H26" s="70">
        <f t="shared" si="5"/>
        <v>8</v>
      </c>
      <c r="I26" s="71">
        <f>WORKDAY.INTL(I25,1,1,Festivos!$A$1:$A$16)</f>
        <v>44946</v>
      </c>
    </row>
    <row r="27" spans="2:9" x14ac:dyDescent="0.2">
      <c r="B27" s="70">
        <f t="shared" si="3"/>
        <v>9</v>
      </c>
      <c r="C27" s="71">
        <f>WORKDAY.INTL(C26,1,1,Festivos!$A$1:$A$16)</f>
        <v>44823</v>
      </c>
      <c r="E27" s="70">
        <f t="shared" si="4"/>
        <v>9</v>
      </c>
      <c r="F27" s="71">
        <f>WORKDAY.INTL(F26,1,1,Festivos!$A$1:$A$16)</f>
        <v>44887</v>
      </c>
      <c r="H27" s="70">
        <f t="shared" si="5"/>
        <v>9</v>
      </c>
      <c r="I27" s="71">
        <f>WORKDAY.INTL(I26,1,1,Festivos!$A$1:$A$16)</f>
        <v>44949</v>
      </c>
    </row>
    <row r="28" spans="2:9" x14ac:dyDescent="0.2">
      <c r="B28" s="70">
        <f>+B27-9</f>
        <v>0</v>
      </c>
      <c r="C28" s="71">
        <f>WORKDAY.INTL(C27,1,1,Festivos!$A$1:$A$16)</f>
        <v>44824</v>
      </c>
      <c r="E28" s="70">
        <f>+E27-9</f>
        <v>0</v>
      </c>
      <c r="F28" s="71">
        <f>WORKDAY.INTL(F27,1,1,Festivos!$A$1:$A$16)</f>
        <v>44888</v>
      </c>
      <c r="H28" s="70">
        <f>+H27-9</f>
        <v>0</v>
      </c>
      <c r="I28" s="71">
        <f>WORKDAY.INTL(I27,1,1,Festivos!$A$1:$A$16)</f>
        <v>44950</v>
      </c>
    </row>
  </sheetData>
  <mergeCells count="6">
    <mergeCell ref="B2:C2"/>
    <mergeCell ref="E2:F2"/>
    <mergeCell ref="H2:I2"/>
    <mergeCell ref="B16:C16"/>
    <mergeCell ref="E16:F16"/>
    <mergeCell ref="H16:I16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8"/>
  <sheetViews>
    <sheetView showGridLines="0" workbookViewId="0">
      <selection activeCell="F15" sqref="F15"/>
    </sheetView>
  </sheetViews>
  <sheetFormatPr baseColWidth="10" defaultRowHeight="15.75" x14ac:dyDescent="0.25"/>
  <sheetData>
    <row r="1" spans="1:3" x14ac:dyDescent="0.25">
      <c r="A1" s="6" t="s">
        <v>25</v>
      </c>
      <c r="B1" s="6"/>
      <c r="C1" s="6"/>
    </row>
    <row r="2" spans="1:3" ht="16.5" thickBot="1" x14ac:dyDescent="0.3"/>
    <row r="3" spans="1:3" x14ac:dyDescent="0.25">
      <c r="A3" s="1" t="s">
        <v>23</v>
      </c>
      <c r="B3" s="2" t="s">
        <v>24</v>
      </c>
    </row>
    <row r="4" spans="1:3" x14ac:dyDescent="0.25">
      <c r="A4" s="3">
        <v>2021</v>
      </c>
      <c r="B4" s="5">
        <v>36308</v>
      </c>
    </row>
    <row r="5" spans="1:3" x14ac:dyDescent="0.25">
      <c r="A5" s="3">
        <v>2020</v>
      </c>
      <c r="B5" s="5">
        <v>35607</v>
      </c>
    </row>
    <row r="6" spans="1:3" x14ac:dyDescent="0.25">
      <c r="A6" s="3">
        <v>2019</v>
      </c>
      <c r="B6" s="5">
        <v>34270</v>
      </c>
    </row>
    <row r="7" spans="1:3" x14ac:dyDescent="0.25">
      <c r="A7" s="3">
        <v>2018</v>
      </c>
      <c r="B7" s="5">
        <v>33156</v>
      </c>
    </row>
    <row r="8" spans="1:3" x14ac:dyDescent="0.25">
      <c r="A8" s="3">
        <v>2017</v>
      </c>
      <c r="B8" s="5" t="s">
        <v>27</v>
      </c>
    </row>
    <row r="9" spans="1:3" x14ac:dyDescent="0.25">
      <c r="A9" s="3">
        <v>2016</v>
      </c>
      <c r="B9" s="5" t="s">
        <v>26</v>
      </c>
    </row>
    <row r="10" spans="1:3" x14ac:dyDescent="0.25">
      <c r="A10" s="3">
        <v>2015</v>
      </c>
      <c r="B10" s="5" t="s">
        <v>28</v>
      </c>
    </row>
    <row r="11" spans="1:3" x14ac:dyDescent="0.25">
      <c r="A11" s="3">
        <v>2014</v>
      </c>
      <c r="B11" s="5" t="s">
        <v>29</v>
      </c>
    </row>
    <row r="12" spans="1:3" x14ac:dyDescent="0.25">
      <c r="A12" s="3">
        <v>2013</v>
      </c>
      <c r="B12" s="5" t="s">
        <v>30</v>
      </c>
    </row>
    <row r="13" spans="1:3" x14ac:dyDescent="0.25">
      <c r="A13" s="3">
        <v>2012</v>
      </c>
      <c r="B13" s="5" t="s">
        <v>31</v>
      </c>
    </row>
    <row r="14" spans="1:3" x14ac:dyDescent="0.25">
      <c r="A14" s="3">
        <v>2011</v>
      </c>
      <c r="B14" s="5" t="s">
        <v>32</v>
      </c>
    </row>
    <row r="15" spans="1:3" x14ac:dyDescent="0.25">
      <c r="A15" s="3">
        <v>2010</v>
      </c>
      <c r="B15" s="5" t="s">
        <v>33</v>
      </c>
    </row>
    <row r="16" spans="1:3" x14ac:dyDescent="0.25">
      <c r="A16" s="3">
        <v>2009</v>
      </c>
      <c r="B16" s="5" t="s">
        <v>34</v>
      </c>
    </row>
    <row r="17" spans="1:9" x14ac:dyDescent="0.25">
      <c r="A17" s="3">
        <v>2008</v>
      </c>
      <c r="B17" s="5" t="s">
        <v>35</v>
      </c>
    </row>
    <row r="18" spans="1:9" x14ac:dyDescent="0.25">
      <c r="A18" s="3">
        <v>2007</v>
      </c>
      <c r="B18" s="5" t="s">
        <v>36</v>
      </c>
    </row>
    <row r="19" spans="1:9" ht="16.5" thickBot="1" x14ac:dyDescent="0.3">
      <c r="A19" s="4">
        <v>2006</v>
      </c>
      <c r="B19" s="5" t="s">
        <v>37</v>
      </c>
    </row>
    <row r="20" spans="1:9" x14ac:dyDescent="0.25">
      <c r="A20" s="7"/>
      <c r="B20" s="7"/>
      <c r="C20" s="7"/>
      <c r="D20" s="7"/>
      <c r="E20" s="7"/>
      <c r="F20" s="7"/>
      <c r="G20" s="7"/>
      <c r="H20" s="7"/>
      <c r="I20" s="7"/>
    </row>
    <row r="21" spans="1:9" x14ac:dyDescent="0.25">
      <c r="A21" s="7"/>
      <c r="B21" s="7"/>
      <c r="C21" s="7"/>
      <c r="D21" s="7"/>
      <c r="E21" s="7"/>
      <c r="F21" s="7"/>
      <c r="G21" s="7"/>
      <c r="H21" s="7"/>
      <c r="I21" s="7"/>
    </row>
    <row r="22" spans="1:9" x14ac:dyDescent="0.25">
      <c r="A22" s="7"/>
      <c r="B22" s="7"/>
      <c r="C22" s="7"/>
      <c r="D22" s="7"/>
      <c r="E22" s="7"/>
      <c r="F22" s="7"/>
      <c r="G22" s="7"/>
      <c r="H22" s="7"/>
      <c r="I22" s="7"/>
    </row>
    <row r="23" spans="1:9" x14ac:dyDescent="0.25">
      <c r="A23" s="7"/>
      <c r="B23" s="7"/>
      <c r="C23" s="7"/>
      <c r="D23" s="7"/>
      <c r="E23" s="7"/>
      <c r="F23" s="7"/>
      <c r="G23" s="7"/>
      <c r="H23" s="7"/>
      <c r="I23" s="7"/>
    </row>
    <row r="24" spans="1:9" x14ac:dyDescent="0.25">
      <c r="A24" s="7"/>
      <c r="B24" s="7"/>
      <c r="C24" s="7"/>
      <c r="D24" s="7"/>
      <c r="E24" s="7"/>
      <c r="F24" s="7"/>
      <c r="G24" s="7"/>
      <c r="H24" s="7"/>
      <c r="I24" s="7"/>
    </row>
    <row r="25" spans="1:9" x14ac:dyDescent="0.25">
      <c r="A25" s="7"/>
      <c r="B25" s="7"/>
      <c r="C25" s="7"/>
      <c r="D25" s="7"/>
      <c r="E25" s="7"/>
      <c r="F25" s="7"/>
      <c r="G25" s="7"/>
      <c r="H25" s="7"/>
      <c r="I25" s="7"/>
    </row>
    <row r="26" spans="1:9" x14ac:dyDescent="0.25">
      <c r="A26" s="7"/>
      <c r="B26" s="7"/>
      <c r="C26" s="7"/>
      <c r="D26" s="7"/>
      <c r="E26" s="7"/>
      <c r="F26" s="7"/>
      <c r="G26" s="7"/>
      <c r="H26" s="7"/>
      <c r="I26" s="7"/>
    </row>
    <row r="27" spans="1:9" x14ac:dyDescent="0.25">
      <c r="A27" s="7"/>
      <c r="B27" s="7"/>
      <c r="C27" s="7"/>
      <c r="D27" s="7"/>
      <c r="E27" s="7"/>
      <c r="F27" s="7"/>
      <c r="G27" s="7"/>
      <c r="H27" s="7"/>
      <c r="I27" s="7"/>
    </row>
    <row r="28" spans="1:9" x14ac:dyDescent="0.25">
      <c r="A28" s="7"/>
      <c r="B28" s="7"/>
      <c r="C28" s="7"/>
      <c r="D28" s="7"/>
      <c r="E28" s="7"/>
      <c r="F28" s="7"/>
      <c r="G28" s="7"/>
      <c r="H28" s="7"/>
      <c r="I28" s="7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59"/>
  <sheetViews>
    <sheetView showGridLines="0" tabSelected="1" zoomScale="90" zoomScaleNormal="90" workbookViewId="0">
      <pane ySplit="6" topLeftCell="A7" activePane="bottomLeft" state="frozen"/>
      <selection pane="bottomLeft" activeCell="Q55" sqref="Q55"/>
    </sheetView>
  </sheetViews>
  <sheetFormatPr baseColWidth="10" defaultRowHeight="15.75" x14ac:dyDescent="0.25"/>
  <cols>
    <col min="1" max="1" width="2.125" style="24" customWidth="1"/>
    <col min="2" max="2" width="37.125" customWidth="1"/>
    <col min="3" max="14" width="3.875" customWidth="1"/>
    <col min="15" max="15" width="4.25" customWidth="1"/>
    <col min="16" max="16" width="2.25" customWidth="1"/>
    <col min="17" max="17" width="17.5" customWidth="1"/>
    <col min="19" max="19" width="14.125" bestFit="1" customWidth="1"/>
  </cols>
  <sheetData>
    <row r="1" spans="1:19" ht="28.5" customHeight="1" x14ac:dyDescent="0.25">
      <c r="A1" s="46" t="s">
        <v>56</v>
      </c>
      <c r="B1" s="47"/>
      <c r="C1" s="47"/>
      <c r="D1" s="47"/>
      <c r="E1" s="47"/>
      <c r="F1" s="47"/>
      <c r="G1" s="48" t="s">
        <v>15</v>
      </c>
      <c r="H1" s="138">
        <v>900999040</v>
      </c>
      <c r="I1" s="138"/>
      <c r="J1" s="138"/>
      <c r="K1" s="49"/>
      <c r="L1" s="49"/>
      <c r="M1" s="49"/>
      <c r="N1" s="49"/>
      <c r="O1" s="50"/>
      <c r="Q1" s="37" t="s">
        <v>47</v>
      </c>
      <c r="R1" s="37" t="s">
        <v>57</v>
      </c>
      <c r="S1" s="37" t="s">
        <v>55</v>
      </c>
    </row>
    <row r="2" spans="1:19" ht="28.5" customHeight="1" x14ac:dyDescent="0.25">
      <c r="A2" s="124"/>
      <c r="B2" s="51" t="s">
        <v>94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126"/>
      <c r="Q2" s="30">
        <v>592000000</v>
      </c>
      <c r="R2" s="31">
        <v>36308</v>
      </c>
      <c r="S2" s="31">
        <f>ROUND(Q2/R2,0)</f>
        <v>16305</v>
      </c>
    </row>
    <row r="3" spans="1:19" hidden="1" x14ac:dyDescent="0.25">
      <c r="A3" s="52"/>
      <c r="B3" s="53"/>
      <c r="C3" s="54">
        <v>44197</v>
      </c>
      <c r="D3" s="54">
        <v>44228</v>
      </c>
      <c r="E3" s="54">
        <v>44256</v>
      </c>
      <c r="F3" s="54">
        <v>44287</v>
      </c>
      <c r="G3" s="54">
        <v>44317</v>
      </c>
      <c r="H3" s="54">
        <v>44348</v>
      </c>
      <c r="I3" s="54">
        <v>44378</v>
      </c>
      <c r="J3" s="54">
        <v>44409</v>
      </c>
      <c r="K3" s="54">
        <v>44440</v>
      </c>
      <c r="L3" s="54">
        <v>44470</v>
      </c>
      <c r="M3" s="54">
        <v>44501</v>
      </c>
      <c r="N3" s="54">
        <v>44531</v>
      </c>
      <c r="O3" s="55">
        <v>44197</v>
      </c>
    </row>
    <row r="4" spans="1:19" ht="20.100000000000001" hidden="1" customHeight="1" x14ac:dyDescent="0.25">
      <c r="A4" s="125"/>
      <c r="B4" s="123"/>
      <c r="C4" s="127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9"/>
    </row>
    <row r="5" spans="1:19" s="40" customFormat="1" ht="33" customHeight="1" x14ac:dyDescent="0.25">
      <c r="A5" s="56" t="s">
        <v>60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9" s="9" customFormat="1" ht="19.5" customHeight="1" x14ac:dyDescent="0.25">
      <c r="A6" s="125"/>
      <c r="B6" s="123"/>
      <c r="C6" s="60" t="s">
        <v>67</v>
      </c>
      <c r="D6" s="60" t="s">
        <v>68</v>
      </c>
      <c r="E6" s="60" t="s">
        <v>69</v>
      </c>
      <c r="F6" s="60" t="s">
        <v>70</v>
      </c>
      <c r="G6" s="60" t="s">
        <v>71</v>
      </c>
      <c r="H6" s="60" t="s">
        <v>72</v>
      </c>
      <c r="I6" s="60" t="s">
        <v>73</v>
      </c>
      <c r="J6" s="60" t="s">
        <v>74</v>
      </c>
      <c r="K6" s="60" t="s">
        <v>75</v>
      </c>
      <c r="L6" s="60" t="s">
        <v>76</v>
      </c>
      <c r="M6" s="60" t="s">
        <v>77</v>
      </c>
      <c r="N6" s="60" t="s">
        <v>78</v>
      </c>
      <c r="O6" s="61" t="s">
        <v>67</v>
      </c>
    </row>
    <row r="7" spans="1:19" ht="27" customHeight="1" x14ac:dyDescent="0.25">
      <c r="A7" s="18">
        <v>1</v>
      </c>
      <c r="B7" s="28" t="s">
        <v>79</v>
      </c>
      <c r="C7" s="25"/>
      <c r="D7" s="32">
        <f>IFERROR(VLOOKUP(VALUE(RIGHT($H$1,1)),Retefuente!$B$5:$H$14,COUNTA($C$6:D6),FALSE),"")</f>
        <v>44613</v>
      </c>
      <c r="E7" s="32">
        <f>IFERROR(VLOOKUP(VALUE(RIGHT($H$1,1)),Retefuente!$B$5:$H$14,COUNTA($C$6:E6),FALSE),"")</f>
        <v>44642</v>
      </c>
      <c r="F7" s="32">
        <f>IFERROR(VLOOKUP(VALUE(RIGHT($H$1,1)),Retefuente!$B$5:$H$14,COUNTA($C$6:F6),FALSE),"")</f>
        <v>44673</v>
      </c>
      <c r="G7" s="32">
        <f>IFERROR(VLOOKUP(VALUE(RIGHT($H$1,1)),Retefuente!$B$5:$H$14,COUNTA($C$6:G6),FALSE),"")</f>
        <v>44704</v>
      </c>
      <c r="H7" s="32">
        <f>IFERROR(VLOOKUP(VALUE(RIGHT($H$1,1)),Retefuente!$B$5:$H$14,COUNTA($C$6:H6),FALSE),"")</f>
        <v>44733</v>
      </c>
      <c r="I7" s="32">
        <f>IFERROR(VLOOKUP(VALUE(RIGHT($H$1,1)),Retefuente!$B$5:$H$14,COUNTA($C$6:I6),FALSE),"")</f>
        <v>44764</v>
      </c>
      <c r="J7" s="32">
        <f>IFERROR(VLOOKUP(VALUE(RIGHT($H$1,1)),Retefuente!$B$19:$H$28,COUNTA($C$6:D6),FALSE),"")</f>
        <v>44796</v>
      </c>
      <c r="K7" s="32">
        <f>IFERROR(VLOOKUP(VALUE(RIGHT($H$1,1)),Retefuente!$B$19:$H$28,COUNTA($C$6:E6),FALSE),"")</f>
        <v>44824</v>
      </c>
      <c r="L7" s="32">
        <f>IFERROR(VLOOKUP(VALUE(RIGHT($H$1,1)),Retefuente!$B$19:$H$28,COUNTA($C$6:F6),FALSE),"")</f>
        <v>44855</v>
      </c>
      <c r="M7" s="32">
        <f>IFERROR(VLOOKUP(VALUE(RIGHT($H$1,1)),Retefuente!$B$19:$H$28,COUNTA($C$6:G6),FALSE),"")</f>
        <v>44888</v>
      </c>
      <c r="N7" s="32">
        <f>IFERROR(VLOOKUP(VALUE(RIGHT($H$1,1)),Retefuente!$B$19:$H$28,COUNTA($C$6:H6),FALSE),"")</f>
        <v>44918</v>
      </c>
      <c r="O7" s="32">
        <f>IFERROR(VLOOKUP(VALUE(RIGHT($H$1,1)),Retefuente!$B$19:$H$28,COUNTA($C$6:I6),FALSE),"")</f>
        <v>44950</v>
      </c>
    </row>
    <row r="8" spans="1:19" s="8" customFormat="1" ht="27" hidden="1" customHeight="1" x14ac:dyDescent="0.25">
      <c r="A8" s="18">
        <v>2</v>
      </c>
      <c r="B8" s="28" t="s">
        <v>81</v>
      </c>
      <c r="C8" s="26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</row>
    <row r="9" spans="1:19" ht="27" customHeight="1" x14ac:dyDescent="0.25">
      <c r="A9" s="18">
        <v>3</v>
      </c>
      <c r="B9" s="29" t="s">
        <v>80</v>
      </c>
      <c r="C9" s="27"/>
      <c r="D9" s="34"/>
      <c r="E9" s="34">
        <f>DAY(VLOOKUP(VALUE(RIGHT($H$1,1)),ReteICA!$B$4:$C$14,2,FALSE))</f>
        <v>11</v>
      </c>
      <c r="F9" s="34"/>
      <c r="G9" s="34">
        <f>DAY(VLOOKUP(VALUE(RIGHT($H$1,1)),ReteICA!$E$4:$F$14,2,FALSE))</f>
        <v>13</v>
      </c>
      <c r="H9" s="34"/>
      <c r="I9" s="34">
        <f>DAY(VLOOKUP(VALUE(RIGHT($H$1,1)),ReteICA!$H$4:$I$14,2,FALSE))</f>
        <v>15</v>
      </c>
      <c r="J9" s="34"/>
      <c r="K9" s="34">
        <f>DAY(VLOOKUP(VALUE(RIGHT($H$1,1)),ReteICA!$B$18:$C$28,2,FALSE))</f>
        <v>16</v>
      </c>
      <c r="L9" s="34"/>
      <c r="M9" s="34">
        <f>DAY(VLOOKUP(VALUE(RIGHT($H$1,1)),ReteICA!$E$18:$F$28,2,FALSE))</f>
        <v>15</v>
      </c>
      <c r="N9" s="34"/>
      <c r="O9" s="34">
        <f>DAY(VLOOKUP(VALUE(RIGHT($H$1,1)),ReteICA!$H$18:$I$28,2,FALSE))</f>
        <v>20</v>
      </c>
    </row>
    <row r="10" spans="1:19" s="9" customFormat="1" ht="33" customHeight="1" x14ac:dyDescent="0.25">
      <c r="A10" s="107" t="s">
        <v>59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9"/>
    </row>
    <row r="11" spans="1:19" s="9" customFormat="1" ht="19.5" customHeight="1" x14ac:dyDescent="0.25">
      <c r="A11" s="110"/>
      <c r="B11" s="111"/>
      <c r="C11" s="60" t="str">
        <f>C6</f>
        <v>Ene</v>
      </c>
      <c r="D11" s="60" t="str">
        <f t="shared" ref="D11:O11" si="0">D6</f>
        <v>Feb</v>
      </c>
      <c r="E11" s="60" t="str">
        <f t="shared" si="0"/>
        <v>Mar</v>
      </c>
      <c r="F11" s="60" t="str">
        <f t="shared" si="0"/>
        <v>Abr</v>
      </c>
      <c r="G11" s="60" t="str">
        <f t="shared" si="0"/>
        <v>May</v>
      </c>
      <c r="H11" s="60" t="str">
        <f t="shared" si="0"/>
        <v>Jun</v>
      </c>
      <c r="I11" s="60" t="str">
        <f t="shared" si="0"/>
        <v>Jul</v>
      </c>
      <c r="J11" s="60" t="str">
        <f t="shared" si="0"/>
        <v>Ago</v>
      </c>
      <c r="K11" s="60" t="str">
        <f t="shared" si="0"/>
        <v>Sep</v>
      </c>
      <c r="L11" s="60" t="str">
        <f t="shared" si="0"/>
        <v>Oct</v>
      </c>
      <c r="M11" s="60" t="str">
        <f t="shared" si="0"/>
        <v>Nov</v>
      </c>
      <c r="N11" s="60" t="str">
        <f t="shared" si="0"/>
        <v>Dic</v>
      </c>
      <c r="O11" s="61" t="str">
        <f t="shared" si="0"/>
        <v>Ene</v>
      </c>
    </row>
    <row r="12" spans="1:19" s="8" customFormat="1" ht="27" hidden="1" customHeight="1" x14ac:dyDescent="0.25">
      <c r="A12" s="18">
        <v>1</v>
      </c>
      <c r="B12" s="28" t="s">
        <v>38</v>
      </c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</row>
    <row r="13" spans="1:19" s="8" customFormat="1" ht="27" customHeight="1" x14ac:dyDescent="0.25">
      <c r="A13" s="18">
        <v>2</v>
      </c>
      <c r="B13" s="28" t="s">
        <v>44</v>
      </c>
      <c r="C13" s="33"/>
      <c r="D13" s="33"/>
      <c r="E13" s="33"/>
      <c r="F13" s="33"/>
      <c r="G13" s="33">
        <f>DAY(VLOOKUP(VALUE(RIGHT($H$1,1)),'IVA Cuatrimestral'!$B$4:$C$14,2,FALSE))</f>
        <v>23</v>
      </c>
      <c r="H13" s="33"/>
      <c r="I13" s="33"/>
      <c r="J13" s="33"/>
      <c r="K13" s="33">
        <f>DAY(VLOOKUP(VALUE(RIGHT($H$1,1)),'IVA Cuatrimestral'!$E$4:$F$14,2,FALSE))</f>
        <v>20</v>
      </c>
      <c r="L13" s="33"/>
      <c r="M13" s="33"/>
      <c r="N13" s="33"/>
      <c r="O13" s="33">
        <f>DAY(VLOOKUP(VALUE(RIGHT($H$1,1)),'IVA Cuatrimestral'!$H$4:$I$14,2,FALSE))</f>
        <v>24</v>
      </c>
    </row>
    <row r="14" spans="1:19" s="8" customFormat="1" ht="27" hidden="1" customHeight="1" x14ac:dyDescent="0.25">
      <c r="A14" s="18">
        <v>3</v>
      </c>
      <c r="B14" s="28" t="s">
        <v>82</v>
      </c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1:19" s="9" customFormat="1" ht="41.25" customHeight="1" x14ac:dyDescent="0.25">
      <c r="A15" s="120" t="s">
        <v>223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9"/>
    </row>
    <row r="16" spans="1:19" s="9" customFormat="1" ht="19.5" customHeight="1" x14ac:dyDescent="0.25">
      <c r="A16" s="110"/>
      <c r="B16" s="111"/>
      <c r="C16" s="60" t="str">
        <f>C6</f>
        <v>Ene</v>
      </c>
      <c r="D16" s="60" t="str">
        <f t="shared" ref="D16:O16" si="1">D6</f>
        <v>Feb</v>
      </c>
      <c r="E16" s="60" t="str">
        <f t="shared" si="1"/>
        <v>Mar</v>
      </c>
      <c r="F16" s="60" t="str">
        <f t="shared" si="1"/>
        <v>Abr</v>
      </c>
      <c r="G16" s="60" t="str">
        <f t="shared" si="1"/>
        <v>May</v>
      </c>
      <c r="H16" s="60" t="str">
        <f t="shared" si="1"/>
        <v>Jun</v>
      </c>
      <c r="I16" s="60" t="str">
        <f t="shared" si="1"/>
        <v>Jul</v>
      </c>
      <c r="J16" s="60" t="str">
        <f t="shared" si="1"/>
        <v>Ago</v>
      </c>
      <c r="K16" s="60" t="str">
        <f t="shared" si="1"/>
        <v>Sep</v>
      </c>
      <c r="L16" s="60" t="str">
        <f t="shared" si="1"/>
        <v>Oct</v>
      </c>
      <c r="M16" s="60" t="str">
        <f t="shared" si="1"/>
        <v>Nov</v>
      </c>
      <c r="N16" s="60" t="str">
        <f t="shared" si="1"/>
        <v>Dic</v>
      </c>
      <c r="O16" s="61" t="str">
        <f t="shared" si="1"/>
        <v>Ene</v>
      </c>
    </row>
    <row r="17" spans="1:15" ht="27" customHeight="1" x14ac:dyDescent="0.25">
      <c r="A17" s="18">
        <v>1</v>
      </c>
      <c r="B17" s="29" t="s">
        <v>83</v>
      </c>
      <c r="C17" s="34"/>
      <c r="D17" s="34" t="str">
        <f>IF(AND($S$2&lt;ICA!$B$4,COUNTA($C$16:D16)=MONTH(ICA!$C$7)),DAY(VLOOKUP(VALUE(RIGHT($H$1,1)),ICA!$B$6:$C$16,2,FALSE)),IF(AND($S$2&gt;=ICA!$E$4,$S$2&lt;ICA!$F$4,COUNTA($C$16:D16)=MONTH(ICA!$F$7)),DAY(VLOOKUP(VALUE(RIGHT($H$1,1)),ICA!$E$6:$F$16,2,FALSE)),IF(AND($S$2&gt;=ICA!$H$4,COUNTA($C$16:D16)=MONTH(ICA!$I$7)),DAY(VLOOKUP(VALUE(RIGHT($H$1,1)),ICA!$H$6:$I$16,2,FALSE)),"")))</f>
        <v/>
      </c>
      <c r="E17" s="34" t="str">
        <f>IF(AND($S$2&lt;ICA!$B$4,COUNTA($C$16:E16)=MONTH(ICA!$C$7)),DAY(VLOOKUP(VALUE(RIGHT($H$1,1)),ICA!$B$6:$C$16,2,FALSE)),IF(AND($S$2&gt;=ICA!$E$4,$S$2&lt;ICA!$F$4,COUNTA($C$16:E16)=MONTH(ICA!$F$7)),DAY(VLOOKUP(VALUE(RIGHT($H$1,1)),ICA!$E$6:$F$16,2,FALSE)),IF(AND($S$2&gt;=ICA!$H$4,COUNTA($C$16:E16)=MONTH(ICA!$I$7)),DAY(VLOOKUP(VALUE(RIGHT($H$1,1)),ICA!$H$6:$I$16,2,FALSE)),"")))</f>
        <v/>
      </c>
      <c r="F17" s="34" t="str">
        <f>IF(AND($S$2&lt;ICA!$B$4,COUNTA($C$16:F16)=MONTH(ICA!$C$7)),DAY(VLOOKUP(VALUE(RIGHT($H$1,1)),ICA!$B$6:$C$16,2,FALSE)),IF(AND($S$2&gt;=ICA!$E$4,$S$2&lt;ICA!$F$4,COUNTA($C$16:F16)=MONTH(ICA!$F$7)),DAY(VLOOKUP(VALUE(RIGHT($H$1,1)),ICA!$E$6:$F$16,2,FALSE)),IF(AND($S$2&gt;=ICA!$H$4,COUNTA($C$16:F16)=MONTH(ICA!$I$7)),DAY(VLOOKUP(VALUE(RIGHT($H$1,1)),ICA!$H$6:$I$16,2,FALSE)),"")))</f>
        <v/>
      </c>
      <c r="G17" s="34">
        <f>IF(AND($S$2&lt;ICA!$B$4,COUNTA($C$16:G16)=MONTH(ICA!$C$7)),DAY(VLOOKUP(VALUE(RIGHT($H$1,1)),ICA!$B$6:$C$16,2,FALSE)),IF(AND($S$2&gt;=ICA!$E$4,$S$2&lt;ICA!$F$4,COUNTA($C$16:G16)=MONTH(ICA!$F$7)),DAY(VLOOKUP(VALUE(RIGHT($H$1,1)),ICA!$E$6:$F$16,2,FALSE)),IF(AND($S$2&gt;=ICA!$H$4,COUNTA($C$16:G16)=MONTH(ICA!$I$7)),DAY(VLOOKUP(VALUE(RIGHT($H$1,1)),ICA!$H$6:$I$16,2,FALSE)),"")))</f>
        <v>20</v>
      </c>
      <c r="H17" s="34" t="str">
        <f>IF(AND($S$2&lt;ICA!$B$4,COUNTA($C$16:H16)=MONTH(ICA!$C$7)),DAY(VLOOKUP(VALUE(RIGHT($H$1,1)),ICA!$B$6:$C$16,2,FALSE)),IF(AND($S$2&gt;=ICA!$E$4,$S$2&lt;ICA!$F$4,COUNTA($C$16:H16)=MONTH(ICA!$F$7)),DAY(VLOOKUP(VALUE(RIGHT($H$1,1)),ICA!$E$6:$F$16,2,FALSE)),IF(AND($S$2&gt;=ICA!$H$4,COUNTA($C$16:H16)=MONTH(ICA!$I$7)),DAY(VLOOKUP(VALUE(RIGHT($H$1,1)),ICA!$H$6:$I$16,2,FALSE)),"")))</f>
        <v/>
      </c>
      <c r="I17" s="34" t="str">
        <f>IF(AND($S$2&lt;ICA!$B$4,COUNTA($C$16:I16)=MONTH(ICA!$C$7)),DAY(VLOOKUP(VALUE(RIGHT($H$1,1)),ICA!$B$6:$C$16,2,FALSE)),IF(AND($S$2&gt;=ICA!$E$4,$S$2&lt;ICA!$F$4,COUNTA($C$16:I16)=MONTH(ICA!$F$7)),DAY(VLOOKUP(VALUE(RIGHT($H$1,1)),ICA!$E$6:$F$16,2,FALSE)),IF(AND($S$2&gt;=ICA!$H$4,COUNTA($C$16:I16)=MONTH(ICA!$I$7)),DAY(VLOOKUP(VALUE(RIGHT($H$1,1)),ICA!$H$6:$I$16,2,FALSE)),"")))</f>
        <v/>
      </c>
      <c r="J17" s="34" t="str">
        <f>IF(AND($S$2&lt;ICA!$B$4,COUNTA($C$16:J16)=MONTH(ICA!$C$7)),DAY(VLOOKUP(VALUE(RIGHT($H$1,1)),ICA!$B$6:$C$16,2,FALSE)),IF(AND($S$2&gt;=ICA!$E$4,$S$2&lt;ICA!$F$4,COUNTA($C$16:J16)=MONTH(ICA!$F$7)),DAY(VLOOKUP(VALUE(RIGHT($H$1,1)),ICA!$E$6:$F$16,2,FALSE)),IF(AND($S$2&gt;=ICA!$H$4,COUNTA($C$16:J16)=MONTH(ICA!$I$7)),DAY(VLOOKUP(VALUE(RIGHT($H$1,1)),ICA!$H$6:$I$16,2,FALSE)),"")))</f>
        <v/>
      </c>
      <c r="K17" s="34" t="str">
        <f>IF(AND($S$2&lt;ICA!$B$4,COUNTA($C$16:K16)=MONTH(ICA!$C$7)),DAY(VLOOKUP(VALUE(RIGHT($H$1,1)),ICA!$B$6:$C$16,2,FALSE)),IF(AND($S$2&gt;=ICA!$E$4,$S$2&lt;ICA!$F$4,COUNTA($C$16:K16)=MONTH(ICA!$F$7)),DAY(VLOOKUP(VALUE(RIGHT($H$1,1)),ICA!$E$6:$F$16,2,FALSE)),IF(AND($S$2&gt;=ICA!$H$4,COUNTA($C$16:K16)=MONTH(ICA!$I$7)),DAY(VLOOKUP(VALUE(RIGHT($H$1,1)),ICA!$H$6:$I$16,2,FALSE)),"")))</f>
        <v/>
      </c>
      <c r="L17" s="34" t="str">
        <f>IF(AND($S$2&lt;ICA!$B$4,COUNTA($C$16:L16)=MONTH(ICA!$C$7)),DAY(VLOOKUP(VALUE(RIGHT($H$1,1)),ICA!$B$6:$C$16,2,FALSE)),IF(AND($S$2&gt;=ICA!$E$4,$S$2&lt;ICA!$F$4,COUNTA($C$16:L16)=MONTH(ICA!$F$7)),DAY(VLOOKUP(VALUE(RIGHT($H$1,1)),ICA!$E$6:$F$16,2,FALSE)),IF(AND($S$2&gt;=ICA!$H$4,COUNTA($C$16:L16)=MONTH(ICA!$I$7)),DAY(VLOOKUP(VALUE(RIGHT($H$1,1)),ICA!$H$6:$I$16,2,FALSE)),"")))</f>
        <v/>
      </c>
      <c r="M17" s="34" t="str">
        <f>IF(AND($S$2&lt;ICA!$B$4,COUNTA($C$16:M16)=MONTH(ICA!$C$7)),DAY(VLOOKUP(VALUE(RIGHT($H$1,1)),ICA!$B$6:$C$16,2,FALSE)),IF(AND($S$2&gt;=ICA!$E$4,$S$2&lt;ICA!$F$4,COUNTA($C$16:M16)=MONTH(ICA!$F$7)),DAY(VLOOKUP(VALUE(RIGHT($H$1,1)),ICA!$E$6:$F$16,2,FALSE)),IF(AND($S$2&gt;=ICA!$H$4,COUNTA($C$16:M16)=MONTH(ICA!$I$7)),DAY(VLOOKUP(VALUE(RIGHT($H$1,1)),ICA!$H$6:$I$16,2,FALSE)),"")))</f>
        <v/>
      </c>
      <c r="N17" s="34" t="str">
        <f>IF(AND($S$2&lt;ICA!$B$4,COUNTA($C$16:N16)=MONTH(ICA!$C$7)),DAY(VLOOKUP(VALUE(RIGHT($H$1,1)),ICA!$B$6:$C$16,2,FALSE)),IF(AND($S$2&gt;=ICA!$E$4,$S$2&lt;ICA!$F$4,COUNTA($C$16:N16)=MONTH(ICA!$F$7)),DAY(VLOOKUP(VALUE(RIGHT($H$1,1)),ICA!$E$6:$F$16,2,FALSE)),IF(AND($S$2&gt;=ICA!$H$4,COUNTA($C$16:N16)=MONTH(ICA!$I$7)),DAY(VLOOKUP(VALUE(RIGHT($H$1,1)),ICA!$H$6:$I$16,2,FALSE)),"")))</f>
        <v/>
      </c>
      <c r="O17" s="34" t="str">
        <f>IF(AND($S$2&lt;ICA!$B$4,COUNTA($C$16:O16)=MONTH(ICA!$C$7)),DAY(VLOOKUP(VALUE(RIGHT($H$1,1)),ICA!$B$6:$C$16,2,FALSE)),IF(AND($S$2&gt;=ICA!$E$4,$S$2&lt;ICA!$F$4,COUNTA($C$16:O16)=MONTH(ICA!$F$7)),DAY(VLOOKUP(VALUE(RIGHT($H$1,1)),ICA!$E$6:$F$16,2,FALSE)),IF(AND($S$2&gt;=ICA!$H$4,COUNTA($C$16:O16)=MONTH(ICA!$I$7)),DAY(VLOOKUP(VALUE(RIGHT($H$1,1)),ICA!$H$6:$I$16,2,FALSE)),"")))</f>
        <v/>
      </c>
    </row>
    <row r="18" spans="1:15" s="9" customFormat="1" ht="27" hidden="1" customHeight="1" x14ac:dyDescent="0.25">
      <c r="A18" s="18">
        <v>2</v>
      </c>
      <c r="B18" s="29" t="s">
        <v>84</v>
      </c>
      <c r="C18" s="34"/>
      <c r="D18" s="34" t="str">
        <f>IF(AND($S$2&lt;ICA!$B$4,COUNTA($C$16:D16)=MONTH(ICA!$C$7)),DAY(VLOOKUP(VALUE(RIGHT($H$1,1)),ICA!$B$6:$C$16,2,FALSE)),IF(AND($S$2&gt;=ICA!$E$4,$S$2&lt;ICA!$F$4,COUNTA($C$16:D16)=MONTH(ICA!$F$7)),DAY(VLOOKUP(VALUE(RIGHT($H$1,1)),ICA!$E$6:$F$16,2,FALSE)),IF(AND($S$2&gt;=ICA!$H$4,COUNTA($C$16:D16)=MONTH(ICA!$I$7)),DAY(VLOOKUP(VALUE(RIGHT($H$1,1)),ICA!$H$6:$I$16,2,FALSE)),"")))</f>
        <v/>
      </c>
      <c r="E18" s="34" t="str">
        <f>IF(AND($S$2&lt;ICA!$B$4,COUNTA($C$16:E16)=MONTH(ICA!$C$7)),DAY(VLOOKUP(VALUE(RIGHT($H$1,1)),ICA!$B$6:$C$16,2,FALSE)),IF(AND($S$2&gt;=ICA!$E$4,$S$2&lt;ICA!$F$4,COUNTA($C$16:E16)=MONTH(ICA!$F$7)),DAY(VLOOKUP(VALUE(RIGHT($H$1,1)),ICA!$E$6:$F$16,2,FALSE)),IF(AND($S$2&gt;=ICA!$H$4,COUNTA($C$16:E16)=MONTH(ICA!$I$7)),DAY(VLOOKUP(VALUE(RIGHT($H$1,1)),ICA!$H$6:$I$16,2,FALSE)),"")))</f>
        <v/>
      </c>
      <c r="F18" s="34" t="str">
        <f>IF(AND($S$2&lt;ICA!$B$4,COUNTA($C$16:F16)=MONTH(ICA!$C$7)),DAY(VLOOKUP(VALUE(RIGHT($H$1,1)),ICA!$B$6:$C$16,2,FALSE)),IF(AND($S$2&gt;=ICA!$E$4,$S$2&lt;ICA!$F$4,COUNTA($C$16:F16)=MONTH(ICA!$F$7)),DAY(VLOOKUP(VALUE(RIGHT($H$1,1)),ICA!$E$6:$F$16,2,FALSE)),IF(AND($S$2&gt;=ICA!$H$4,COUNTA($C$16:F16)=MONTH(ICA!$I$7)),DAY(VLOOKUP(VALUE(RIGHT($H$1,1)),ICA!$H$6:$I$16,2,FALSE)),"")))</f>
        <v/>
      </c>
      <c r="G18" s="34">
        <f>IF(AND($S$2&lt;ICA!$B$4,COUNTA($C$16:G16)=MONTH(ICA!$C$7)),DAY(VLOOKUP(VALUE(RIGHT($H$1,1)),ICA!$B$6:$C$16,2,FALSE)),IF(AND($S$2&gt;=ICA!$E$4,$S$2&lt;ICA!$F$4,COUNTA($C$16:G16)=MONTH(ICA!$F$7)),DAY(VLOOKUP(VALUE(RIGHT($H$1,1)),ICA!$E$6:$F$16,2,FALSE)),IF(AND($S$2&gt;=ICA!$H$4,COUNTA($C$16:G16)=MONTH(ICA!$I$7)),DAY(VLOOKUP(VALUE(RIGHT($H$1,1)),ICA!$H$6:$I$16,2,FALSE)),"")))</f>
        <v>20</v>
      </c>
      <c r="H18" s="34" t="str">
        <f>IF(AND($S$2&lt;ICA!$B$4,COUNTA($C$16:H16)=MONTH(ICA!$C$7)),DAY(VLOOKUP(VALUE(RIGHT($H$1,1)),ICA!$B$6:$C$16,2,FALSE)),IF(AND($S$2&gt;=ICA!$E$4,$S$2&lt;ICA!$F$4,COUNTA($C$16:H16)=MONTH(ICA!$F$7)),DAY(VLOOKUP(VALUE(RIGHT($H$1,1)),ICA!$E$6:$F$16,2,FALSE)),IF(AND($S$2&gt;=ICA!$H$4,COUNTA($C$16:H16)=MONTH(ICA!$I$7)),DAY(VLOOKUP(VALUE(RIGHT($H$1,1)),ICA!$H$6:$I$16,2,FALSE)),"")))</f>
        <v/>
      </c>
      <c r="I18" s="34" t="str">
        <f>IF(AND($S$2&lt;ICA!$B$4,COUNTA($C$16:I16)=MONTH(ICA!$C$7)),DAY(VLOOKUP(VALUE(RIGHT($H$1,1)),ICA!$B$6:$C$16,2,FALSE)),IF(AND($S$2&gt;=ICA!$E$4,$S$2&lt;ICA!$F$4,COUNTA($C$16:I16)=MONTH(ICA!$F$7)),DAY(VLOOKUP(VALUE(RIGHT($H$1,1)),ICA!$E$6:$F$16,2,FALSE)),IF(AND($S$2&gt;=ICA!$H$4,COUNTA($C$16:I16)=MONTH(ICA!$I$7)),DAY(VLOOKUP(VALUE(RIGHT($H$1,1)),ICA!$H$6:$I$16,2,FALSE)),"")))</f>
        <v/>
      </c>
      <c r="J18" s="34" t="str">
        <f>IF(AND($S$2&lt;ICA!$B$4,COUNTA($C$16:J16)=MONTH(ICA!$C$7)),DAY(VLOOKUP(VALUE(RIGHT($H$1,1)),ICA!$B$6:$C$16,2,FALSE)),IF(AND($S$2&gt;=ICA!$E$4,$S$2&lt;ICA!$F$4,COUNTA($C$16:J16)=MONTH(ICA!$F$7)),DAY(VLOOKUP(VALUE(RIGHT($H$1,1)),ICA!$E$6:$F$16,2,FALSE)),IF(AND($S$2&gt;=ICA!$H$4,COUNTA($C$16:J16)=MONTH(ICA!$I$7)),DAY(VLOOKUP(VALUE(RIGHT($H$1,1)),ICA!$H$6:$I$16,2,FALSE)),"")))</f>
        <v/>
      </c>
      <c r="K18" s="34" t="str">
        <f>IF(AND($S$2&lt;ICA!$B$4,COUNTA($C$16:K16)=MONTH(ICA!$C$7)),DAY(VLOOKUP(VALUE(RIGHT($H$1,1)),ICA!$B$6:$C$16,2,FALSE)),IF(AND($S$2&gt;=ICA!$E$4,$S$2&lt;ICA!$F$4,COUNTA($C$16:K16)=MONTH(ICA!$F$7)),DAY(VLOOKUP(VALUE(RIGHT($H$1,1)),ICA!$E$6:$F$16,2,FALSE)),IF(AND($S$2&gt;=ICA!$H$4,COUNTA($C$16:K16)=MONTH(ICA!$I$7)),DAY(VLOOKUP(VALUE(RIGHT($H$1,1)),ICA!$H$6:$I$16,2,FALSE)),"")))</f>
        <v/>
      </c>
      <c r="L18" s="34" t="str">
        <f>IF(AND($S$2&lt;ICA!$B$4,COUNTA($C$16:L16)=MONTH(ICA!$C$7)),DAY(VLOOKUP(VALUE(RIGHT($H$1,1)),ICA!$B$6:$C$16,2,FALSE)),IF(AND($S$2&gt;=ICA!$E$4,$S$2&lt;ICA!$F$4,COUNTA($C$16:L16)=MONTH(ICA!$F$7)),DAY(VLOOKUP(VALUE(RIGHT($H$1,1)),ICA!$E$6:$F$16,2,FALSE)),IF(AND($S$2&gt;=ICA!$H$4,COUNTA($C$16:L16)=MONTH(ICA!$I$7)),DAY(VLOOKUP(VALUE(RIGHT($H$1,1)),ICA!$H$6:$I$16,2,FALSE)),"")))</f>
        <v/>
      </c>
      <c r="M18" s="34" t="str">
        <f>IF(AND($S$2&lt;ICA!$B$4,COUNTA($C$16:M16)=MONTH(ICA!$C$7)),DAY(VLOOKUP(VALUE(RIGHT($H$1,1)),ICA!$B$6:$C$16,2,FALSE)),IF(AND($S$2&gt;=ICA!$E$4,$S$2&lt;ICA!$F$4,COUNTA($C$16:M16)=MONTH(ICA!$F$7)),DAY(VLOOKUP(VALUE(RIGHT($H$1,1)),ICA!$E$6:$F$16,2,FALSE)),IF(AND($S$2&gt;=ICA!$H$4,COUNTA($C$16:M16)=MONTH(ICA!$I$7)),DAY(VLOOKUP(VALUE(RIGHT($H$1,1)),ICA!$H$6:$I$16,2,FALSE)),"")))</f>
        <v/>
      </c>
      <c r="N18" s="34" t="str">
        <f>IF(AND($S$2&lt;ICA!$B$4,COUNTA($C$16:N16)=MONTH(ICA!$C$7)),DAY(VLOOKUP(VALUE(RIGHT($H$1,1)),ICA!$B$6:$C$16,2,FALSE)),IF(AND($S$2&gt;=ICA!$E$4,$S$2&lt;ICA!$F$4,COUNTA($C$16:N16)=MONTH(ICA!$F$7)),DAY(VLOOKUP(VALUE(RIGHT($H$1,1)),ICA!$E$6:$F$16,2,FALSE)),IF(AND($S$2&gt;=ICA!$H$4,COUNTA($C$16:N16)=MONTH(ICA!$I$7)),DAY(VLOOKUP(VALUE(RIGHT($H$1,1)),ICA!$H$6:$I$16,2,FALSE)),"")))</f>
        <v/>
      </c>
      <c r="O18" s="34" t="str">
        <f>IF(AND($S$2&lt;ICA!$B$4,COUNTA($C$16:O16)=MONTH(ICA!$C$7)),DAY(VLOOKUP(VALUE(RIGHT($H$1,1)),ICA!$B$6:$C$16,2,FALSE)),IF(AND($S$2&gt;=ICA!$E$4,$S$2&lt;ICA!$F$4,COUNTA($C$16:O16)=MONTH(ICA!$F$7)),DAY(VLOOKUP(VALUE(RIGHT($H$1,1)),ICA!$E$6:$F$16,2,FALSE)),IF(AND($S$2&gt;=ICA!$H$4,COUNTA($C$16:O16)=MONTH(ICA!$I$7)),DAY(VLOOKUP(VALUE(RIGHT($H$1,1)),ICA!$H$6:$I$16,2,FALSE)),"")))</f>
        <v/>
      </c>
    </row>
    <row r="19" spans="1:15" s="9" customFormat="1" ht="33" hidden="1" customHeight="1" x14ac:dyDescent="0.25">
      <c r="A19" s="107" t="s">
        <v>62</v>
      </c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9"/>
    </row>
    <row r="20" spans="1:15" s="9" customFormat="1" ht="19.5" hidden="1" customHeight="1" x14ac:dyDescent="0.25">
      <c r="A20" s="110"/>
      <c r="B20" s="111"/>
      <c r="C20" s="60" t="str">
        <f>C6</f>
        <v>Ene</v>
      </c>
      <c r="D20" s="60" t="str">
        <f t="shared" ref="D20:O20" si="2">D6</f>
        <v>Feb</v>
      </c>
      <c r="E20" s="60" t="str">
        <f t="shared" si="2"/>
        <v>Mar</v>
      </c>
      <c r="F20" s="60" t="str">
        <f t="shared" si="2"/>
        <v>Abr</v>
      </c>
      <c r="G20" s="60" t="str">
        <f t="shared" si="2"/>
        <v>May</v>
      </c>
      <c r="H20" s="60" t="str">
        <f t="shared" si="2"/>
        <v>Jun</v>
      </c>
      <c r="I20" s="60" t="str">
        <f t="shared" si="2"/>
        <v>Jul</v>
      </c>
      <c r="J20" s="60" t="str">
        <f t="shared" si="2"/>
        <v>Ago</v>
      </c>
      <c r="K20" s="60" t="str">
        <f t="shared" si="2"/>
        <v>Sep</v>
      </c>
      <c r="L20" s="60" t="str">
        <f t="shared" si="2"/>
        <v>Oct</v>
      </c>
      <c r="M20" s="60" t="str">
        <f t="shared" si="2"/>
        <v>Nov</v>
      </c>
      <c r="N20" s="60" t="str">
        <f t="shared" si="2"/>
        <v>Dic</v>
      </c>
      <c r="O20" s="61" t="str">
        <f t="shared" si="2"/>
        <v>Ene</v>
      </c>
    </row>
    <row r="21" spans="1:15" s="8" customFormat="1" ht="27" hidden="1" customHeight="1" x14ac:dyDescent="0.25">
      <c r="A21" s="18">
        <v>1</v>
      </c>
      <c r="B21" s="28" t="s">
        <v>43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</row>
    <row r="22" spans="1:15" s="8" customFormat="1" ht="27" hidden="1" customHeight="1" x14ac:dyDescent="0.25">
      <c r="A22" s="18">
        <v>2</v>
      </c>
      <c r="B22" s="28" t="s">
        <v>45</v>
      </c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</row>
    <row r="23" spans="1:15" s="8" customFormat="1" ht="27" hidden="1" customHeight="1" x14ac:dyDescent="0.25">
      <c r="A23" s="18">
        <v>3</v>
      </c>
      <c r="B23" s="28" t="s">
        <v>41</v>
      </c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</row>
    <row r="24" spans="1:15" s="9" customFormat="1" ht="33" customHeight="1" x14ac:dyDescent="0.25">
      <c r="A24" s="107" t="s">
        <v>61</v>
      </c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9"/>
    </row>
    <row r="25" spans="1:15" s="9" customFormat="1" ht="19.5" customHeight="1" x14ac:dyDescent="0.25">
      <c r="A25" s="110"/>
      <c r="B25" s="111"/>
      <c r="C25" s="60" t="str">
        <f>C6</f>
        <v>Ene</v>
      </c>
      <c r="D25" s="60" t="str">
        <f t="shared" ref="D25:O25" si="3">D6</f>
        <v>Feb</v>
      </c>
      <c r="E25" s="60" t="str">
        <f t="shared" si="3"/>
        <v>Mar</v>
      </c>
      <c r="F25" s="60" t="str">
        <f t="shared" si="3"/>
        <v>Abr</v>
      </c>
      <c r="G25" s="60" t="str">
        <f t="shared" si="3"/>
        <v>May</v>
      </c>
      <c r="H25" s="60" t="str">
        <f t="shared" si="3"/>
        <v>Jun</v>
      </c>
      <c r="I25" s="60" t="str">
        <f t="shared" si="3"/>
        <v>Jul</v>
      </c>
      <c r="J25" s="60" t="str">
        <f t="shared" si="3"/>
        <v>Ago</v>
      </c>
      <c r="K25" s="60" t="str">
        <f t="shared" si="3"/>
        <v>Sep</v>
      </c>
      <c r="L25" s="60" t="str">
        <f t="shared" si="3"/>
        <v>Oct</v>
      </c>
      <c r="M25" s="60" t="str">
        <f t="shared" si="3"/>
        <v>Nov</v>
      </c>
      <c r="N25" s="60" t="str">
        <f t="shared" si="3"/>
        <v>Dic</v>
      </c>
      <c r="O25" s="61" t="str">
        <f t="shared" si="3"/>
        <v>Ene</v>
      </c>
    </row>
    <row r="26" spans="1:15" ht="27" hidden="1" customHeight="1" x14ac:dyDescent="0.25">
      <c r="A26" s="18">
        <v>1</v>
      </c>
      <c r="B26" s="19" t="s">
        <v>58</v>
      </c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</row>
    <row r="27" spans="1:15" ht="27" customHeight="1" x14ac:dyDescent="0.25">
      <c r="A27" s="18">
        <v>2</v>
      </c>
      <c r="B27" s="19" t="s">
        <v>85</v>
      </c>
      <c r="C27" s="33"/>
      <c r="D27" s="33" t="str">
        <f>IF(COUNTA($C$25:D25)=MONTH(_xlfn.XLOOKUP(IF(VALUE(RIGHT($H$1,2))=0,99,VALUE(RIGHT($H$1,2))),'Renta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E27" s="33" t="str">
        <f>IF(COUNTA($C$25:E25)=MONTH(_xlfn.XLOOKUP(IF(VALUE(RIGHT($H$1,2))=0,99,VALUE(RIGHT($H$1,2))),'Renta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F27" s="33">
        <f>IF(COUNTA($C$25:F25)=MONTH(_xlfn.XLOOKUP(IF(VALUE(RIGHT($H$1,2))=0,99,VALUE(RIGHT($H$1,2))),'Renta PJ'!$D$5:$D$24,'Renta PJ'!$E$5:$E$24,"",1,1)),DAY(_xlfn.XLOOKUP(IF(VALUE(RIGHT($H$1,2))=0,99,VALUE(RIGHT($H$1,2))),'Renta PJ'!$D$5:$D$24,'Renta PJ'!$E$5:$E$24,"",1,1)),"")</f>
        <v>20</v>
      </c>
      <c r="G27" s="33" t="str">
        <f>IF(COUNTA($C$25:G25)=MONTH(_xlfn.XLOOKUP(IF(VALUE(RIGHT($H$1,2))=0,99,VALUE(RIGHT($H$1,2))),'Renta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H27" s="33" t="str">
        <f>IF(COUNTA($C$25:H25)=MONTH(_xlfn.XLOOKUP(IF(VALUE(RIGHT($H$1,2))=0,99,VALUE(RIGHT($H$1,2))),'Renta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I27" s="33" t="str">
        <f>IF(COUNTA($C$25:I25)=MONTH(_xlfn.XLOOKUP(IF(VALUE(RIGHT($H$1,2))=0,99,VALUE(RIGHT($H$1,2))),'Renta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J27" s="33" t="str">
        <f>IF(COUNTA($C$25:J25)=MONTH(_xlfn.XLOOKUP(IF(VALUE(RIGHT($H$1,2))=0,99,VALUE(RIGHT($H$1,2))),'Renta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K27" s="33" t="str">
        <f>IF(COUNTA($C$25:K25)=MONTH(_xlfn.XLOOKUP(IF(VALUE(RIGHT($H$1,2))=0,99,VALUE(RIGHT($H$1,2))),'Renta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L27" s="33" t="str">
        <f>IF(COUNTA($C$25:L25)=MONTH(_xlfn.XLOOKUP(IF(VALUE(RIGHT($H$1,2))=0,99,VALUE(RIGHT($H$1,2))),'Renta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M27" s="33" t="str">
        <f>IF(COUNTA($C$25:M25)=MONTH(_xlfn.XLOOKUP(IF(VALUE(RIGHT($H$1,2))=0,99,VALUE(RIGHT($H$1,2))),'Renta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N27" s="33" t="str">
        <f>IF(COUNTA($C$25:N25)=MONTH(_xlfn.XLOOKUP(IF(VALUE(RIGHT($H$1,2))=0,99,VALUE(RIGHT($H$1,2))),'Renta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  <c r="O27" s="33" t="str">
        <f>IF(COUNTA($C$25:O25)=MONTH(_xlfn.XLOOKUP(IF(VALUE(RIGHT($H$1,2))=0,99,VALUE(RIGHT($H$1,2))),'Renta PJ'!$D$5:$D$24,'Renta PJ'!$E$5:$E$24,"",1,1)),DAY(_xlfn.XLOOKUP(IF(VALUE(RIGHT($H$1,2))=0,99,VALUE(RIGHT($H$1,2))),'Renta PJ'!$D$5:$D$24,'Renta PJ'!$E$5:$E$24,"",1,1)),"")</f>
        <v/>
      </c>
    </row>
    <row r="28" spans="1:15" ht="27" customHeight="1" x14ac:dyDescent="0.25">
      <c r="A28" s="18">
        <v>3</v>
      </c>
      <c r="B28" s="19" t="s">
        <v>86</v>
      </c>
      <c r="C28" s="33"/>
      <c r="D28" s="33" t="str">
        <f>IF(COUNTA($C$25:D25)=MONTH(VLOOKUP(VALUE(RIGHT($H$1,1)),'Renta PJ'!$G$4:$H$14,2,FALSE)),DAY(VLOOKUP(VALUE(RIGHT($H$1,1)),'Renta PJ'!$G$4:$H$14,2,FALSE)),"")</f>
        <v/>
      </c>
      <c r="E28" s="33" t="str">
        <f>IF(COUNTA($C$25:E25)=MONTH(VLOOKUP(VALUE(RIGHT($H$1,1)),'Renta PJ'!$G$4:$H$14,2,FALSE)),DAY(VLOOKUP(VALUE(RIGHT($H$1,1)),'Renta PJ'!$G$4:$H$14,2,FALSE)),"")</f>
        <v/>
      </c>
      <c r="F28" s="33" t="str">
        <f>IF(COUNTA($C$25:F25)=MONTH(VLOOKUP(VALUE(RIGHT($H$1,1)),'Renta PJ'!$G$4:$H$14,2,FALSE)),DAY(VLOOKUP(VALUE(RIGHT($H$1,1)),'Renta PJ'!$G$4:$H$14,2,FALSE)),"")</f>
        <v/>
      </c>
      <c r="G28" s="33" t="str">
        <f>IF(COUNTA($C$25:G25)=MONTH(VLOOKUP(VALUE(RIGHT($H$1,1)),'Renta PJ'!$G$4:$H$14,2,FALSE)),DAY(VLOOKUP(VALUE(RIGHT($H$1,1)),'Renta PJ'!$G$4:$H$14,2,FALSE)),"")</f>
        <v/>
      </c>
      <c r="H28" s="33" t="str">
        <f>IF(COUNTA($C$25:H25)=MONTH(VLOOKUP(VALUE(RIGHT($H$1,1)),'Renta PJ'!$G$4:$H$14,2,FALSE)),DAY(VLOOKUP(VALUE(RIGHT($H$1,1)),'Renta PJ'!$G$4:$H$14,2,FALSE)),"")</f>
        <v/>
      </c>
      <c r="I28" s="33">
        <f>IF(COUNTA($C$25:I25)=MONTH(VLOOKUP(VALUE(RIGHT($H$1,1)),'Renta PJ'!$G$4:$H$14,2,FALSE)),DAY(VLOOKUP(VALUE(RIGHT($H$1,1)),'Renta PJ'!$G$4:$H$14,2,FALSE)),"")</f>
        <v>22</v>
      </c>
      <c r="J28" s="33" t="str">
        <f>IF(COUNTA($C$25:J25)=MONTH(VLOOKUP(VALUE(RIGHT($H$1,1)),'Renta PJ'!$G$4:$H$14,2,FALSE)),DAY(VLOOKUP(VALUE(RIGHT($H$1,1)),'Renta PJ'!$G$4:$H$14,2,FALSE)),"")</f>
        <v/>
      </c>
      <c r="K28" s="33" t="str">
        <f>IF(COUNTA($C$25:K25)=MONTH(VLOOKUP(VALUE(RIGHT($H$1,1)),'Renta PJ'!$G$4:$H$14,2,FALSE)),DAY(VLOOKUP(VALUE(RIGHT($H$1,1)),'Renta PJ'!$G$4:$H$14,2,FALSE)),"")</f>
        <v/>
      </c>
      <c r="L28" s="33" t="str">
        <f>IF(COUNTA($C$25:L25)=MONTH(VLOOKUP(VALUE(RIGHT($H$1,1)),'Renta PJ'!$G$4:$H$14,2,FALSE)),DAY(VLOOKUP(VALUE(RIGHT($H$1,1)),'Renta PJ'!$G$4:$H$14,2,FALSE)),"")</f>
        <v/>
      </c>
      <c r="M28" s="33" t="str">
        <f>IF(COUNTA($C$25:M25)=MONTH(VLOOKUP(VALUE(RIGHT($H$1,1)),'Renta PJ'!$G$4:$H$14,2,FALSE)),DAY(VLOOKUP(VALUE(RIGHT($H$1,1)),'Renta PJ'!$G$4:$H$14,2,FALSE)),"")</f>
        <v/>
      </c>
      <c r="N28" s="33" t="str">
        <f>IF(COUNTA($C$25:N25)=MONTH(VLOOKUP(VALUE(RIGHT($H$1,1)),'Renta PJ'!$G$4:$H$14,2,FALSE)),DAY(VLOOKUP(VALUE(RIGHT($H$1,1)),'Renta PJ'!$G$4:$H$14,2,FALSE)),"")</f>
        <v/>
      </c>
      <c r="O28" s="33" t="str">
        <f>IF(COUNTA($C$25:O25)=MONTH(VLOOKUP(VALUE(RIGHT($H$1,1)),'Renta PJ'!$G$4:$H$14,2,FALSE)),DAY(VLOOKUP(VALUE(RIGHT($H$1,1)),'Renta PJ'!$G$4:$H$14,2,FALSE)),"")</f>
        <v/>
      </c>
    </row>
    <row r="29" spans="1:15" s="8" customFormat="1" ht="27" hidden="1" customHeight="1" x14ac:dyDescent="0.25">
      <c r="A29" s="18">
        <v>4</v>
      </c>
      <c r="B29" s="19" t="s">
        <v>87</v>
      </c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</row>
    <row r="30" spans="1:15" s="8" customFormat="1" ht="27" hidden="1" customHeight="1" x14ac:dyDescent="0.25">
      <c r="A30" s="18">
        <v>5</v>
      </c>
      <c r="B30" s="19" t="s">
        <v>88</v>
      </c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</row>
    <row r="31" spans="1:15" s="8" customFormat="1" ht="27" hidden="1" customHeight="1" x14ac:dyDescent="0.25">
      <c r="A31" s="18">
        <v>6</v>
      </c>
      <c r="B31" s="19" t="s">
        <v>89</v>
      </c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</row>
    <row r="32" spans="1:15" s="9" customFormat="1" ht="33" customHeight="1" x14ac:dyDescent="0.25">
      <c r="A32" s="107" t="s">
        <v>63</v>
      </c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9"/>
    </row>
    <row r="33" spans="1:15" s="9" customFormat="1" ht="20.25" x14ac:dyDescent="0.25">
      <c r="A33" s="110"/>
      <c r="B33" s="111"/>
      <c r="C33" s="60" t="str">
        <f>C6</f>
        <v>Ene</v>
      </c>
      <c r="D33" s="60" t="str">
        <f t="shared" ref="D33:O33" si="4">D6</f>
        <v>Feb</v>
      </c>
      <c r="E33" s="60" t="str">
        <f t="shared" si="4"/>
        <v>Mar</v>
      </c>
      <c r="F33" s="60" t="str">
        <f t="shared" si="4"/>
        <v>Abr</v>
      </c>
      <c r="G33" s="60" t="str">
        <f t="shared" si="4"/>
        <v>May</v>
      </c>
      <c r="H33" s="60" t="str">
        <f t="shared" si="4"/>
        <v>Jun</v>
      </c>
      <c r="I33" s="60" t="str">
        <f t="shared" si="4"/>
        <v>Jul</v>
      </c>
      <c r="J33" s="60" t="str">
        <f t="shared" si="4"/>
        <v>Ago</v>
      </c>
      <c r="K33" s="60" t="str">
        <f t="shared" si="4"/>
        <v>Sep</v>
      </c>
      <c r="L33" s="60" t="str">
        <f t="shared" si="4"/>
        <v>Oct</v>
      </c>
      <c r="M33" s="60" t="str">
        <f t="shared" si="4"/>
        <v>Nov</v>
      </c>
      <c r="N33" s="60" t="str">
        <f t="shared" si="4"/>
        <v>Dic</v>
      </c>
      <c r="O33" s="61" t="str">
        <f t="shared" si="4"/>
        <v>Ene</v>
      </c>
    </row>
    <row r="34" spans="1:15" ht="27" customHeight="1" x14ac:dyDescent="0.25">
      <c r="A34" s="18">
        <v>1</v>
      </c>
      <c r="B34" s="19" t="s">
        <v>90</v>
      </c>
      <c r="C34" s="34"/>
      <c r="D34" s="34" t="str">
        <f>IF(COUNTA($C$33:D33)=MONTH(_xlfn.XLOOKUP(IF(VALUE(RIGHT($H$1,2))=0,99,VALUE(RIGHT($H$1,2))),'Exogena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E34" s="34" t="str">
        <f>IF(COUNTA($C$33:E33)=MONTH(_xlfn.XLOOKUP(IF(VALUE(RIGHT($H$1,2))=0,99,VALUE(RIGHT($H$1,2))),'Exogena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F34" s="34" t="str">
        <f>IF(COUNTA($C$33:F33)=MONTH(_xlfn.XLOOKUP(IF(VALUE(RIGHT($H$1,2))=0,99,VALUE(RIGHT($H$1,2))),'Exogena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G34" s="34">
        <f>IF(COUNTA($C$33:G33)=MONTH(_xlfn.XLOOKUP(IF(VALUE(RIGHT($H$1,2))=0,99,VALUE(RIGHT($H$1,2))),'Exogena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>19</v>
      </c>
      <c r="H34" s="34" t="str">
        <f>IF(COUNTA($C$33:H33)=MONTH(_xlfn.XLOOKUP(IF(VALUE(RIGHT($H$1,2))=0,99,VALUE(RIGHT($H$1,2))),'Exogena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I34" s="34" t="str">
        <f>IF(COUNTA($C$33:I33)=MONTH(_xlfn.XLOOKUP(IF(VALUE(RIGHT($H$1,2))=0,99,VALUE(RIGHT($H$1,2))),'Exogena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J34" s="34" t="str">
        <f>IF(COUNTA($C$33:J33)=MONTH(_xlfn.XLOOKUP(IF(VALUE(RIGHT($H$1,2))=0,99,VALUE(RIGHT($H$1,2))),'Exogena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K34" s="34" t="str">
        <f>IF(COUNTA($C$33:K33)=MONTH(_xlfn.XLOOKUP(IF(VALUE(RIGHT($H$1,2))=0,99,VALUE(RIGHT($H$1,2))),'Exogena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L34" s="34" t="str">
        <f>IF(COUNTA($C$33:L33)=MONTH(_xlfn.XLOOKUP(IF(VALUE(RIGHT($H$1,2))=0,99,VALUE(RIGHT($H$1,2))),'Exogena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M34" s="34" t="str">
        <f>IF(COUNTA($C$33:M33)=MONTH(_xlfn.XLOOKUP(IF(VALUE(RIGHT($H$1,2))=0,99,VALUE(RIGHT($H$1,2))),'Exogena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N34" s="34" t="str">
        <f>IF(COUNTA($C$33:N33)=MONTH(_xlfn.XLOOKUP(IF(VALUE(RIGHT($H$1,2))=0,99,VALUE(RIGHT($H$1,2))),'Exogena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  <c r="O34" s="34" t="str">
        <f>IF(COUNTA($C$33:O33)=MONTH(_xlfn.XLOOKUP(IF(VALUE(RIGHT($H$1,2))=0,99,VALUE(RIGHT($H$1,2))),'Exogena Nal'!$G$6:$G$25,'Exogena Nal'!$H$6:$H$25,"",1,1)),DAY(_xlfn.XLOOKUP(IF(VALUE(RIGHT($H$1,2))=0,99,VALUE(RIGHT($H$1,2))),'Exogena Nal'!$G$6:$G$25,'Exogena Nal'!$H$6:$H$25,"",1,1)),"")</f>
        <v/>
      </c>
    </row>
    <row r="35" spans="1:15" s="8" customFormat="1" ht="27" hidden="1" customHeight="1" x14ac:dyDescent="0.25">
      <c r="A35" s="18">
        <v>2</v>
      </c>
      <c r="B35" s="19" t="s">
        <v>91</v>
      </c>
      <c r="C35" s="34"/>
      <c r="D35" s="34" t="str">
        <f>IFERROR(IF(MONTH(VLOOKUP(VALUE(RIGHT($H$1,1)),#REF!,3,FALSE))=MONTH(D$3),DAY(VLOOKUP(VALUE(RIGHT($H$1,1)),#REF!,3,FALSE)),""),"")</f>
        <v/>
      </c>
      <c r="E35" s="34" t="str">
        <f>IFERROR(IF(MONTH(VLOOKUP(VALUE(RIGHT($H$1,1)),#REF!,3,FALSE))=MONTH(E$3),DAY(VLOOKUP(VALUE(RIGHT($H$1,1)),#REF!,3,FALSE)),""),"")</f>
        <v/>
      </c>
      <c r="F35" s="34" t="str">
        <f>IFERROR(IF(MONTH(VLOOKUP(VALUE(RIGHT($H$1,1)),#REF!,3,FALSE))=MONTH(F$3),DAY(VLOOKUP(VALUE(RIGHT($H$1,1)),#REF!,3,FALSE)),""),"")</f>
        <v/>
      </c>
      <c r="G35" s="34" t="str">
        <f>IFERROR(IF(MONTH(VLOOKUP(VALUE(RIGHT($H$1,1)),#REF!,3,FALSE))=MONTH(G$3),DAY(VLOOKUP(VALUE(RIGHT($H$1,1)),#REF!,3,FALSE)),""),"")</f>
        <v/>
      </c>
      <c r="H35" s="34" t="str">
        <f>IFERROR(IF(MONTH(VLOOKUP(VALUE(RIGHT($H$1,1)),#REF!,3,FALSE))=MONTH(H$3),DAY(VLOOKUP(VALUE(RIGHT($H$1,1)),#REF!,3,FALSE)),""),"")</f>
        <v/>
      </c>
      <c r="I35" s="34" t="str">
        <f>IFERROR(IF(MONTH(VLOOKUP(VALUE(RIGHT($H$1,1)),#REF!,3,FALSE))=MONTH(I$3),DAY(VLOOKUP(VALUE(RIGHT($H$1,1)),#REF!,3,FALSE)),""),"")</f>
        <v/>
      </c>
      <c r="J35" s="34" t="str">
        <f>IFERROR(IF(MONTH(VLOOKUP(VALUE(RIGHT($H$1,1)),#REF!,3,FALSE))=MONTH(J$3),DAY(VLOOKUP(VALUE(RIGHT($H$1,1)),#REF!,3,FALSE)),""),"")</f>
        <v/>
      </c>
      <c r="K35" s="34" t="str">
        <f>IFERROR(IF(MONTH(VLOOKUP(VALUE(RIGHT($H$1,1)),#REF!,3,FALSE))=MONTH(K$3),DAY(VLOOKUP(VALUE(RIGHT($H$1,1)),#REF!,3,FALSE)),""),"")</f>
        <v/>
      </c>
      <c r="L35" s="34" t="str">
        <f>IFERROR(IF(MONTH(VLOOKUP(VALUE(RIGHT($H$1,1)),#REF!,3,FALSE))=MONTH(L$3),DAY(VLOOKUP(VALUE(RIGHT($H$1,1)),#REF!,3,FALSE)),""),"")</f>
        <v/>
      </c>
      <c r="M35" s="34" t="str">
        <f>IFERROR(IF(MONTH(VLOOKUP(VALUE(RIGHT($H$1,1)),#REF!,3,FALSE))=MONTH(M$3),DAY(VLOOKUP(VALUE(RIGHT($H$1,1)),#REF!,3,FALSE)),""),"")</f>
        <v/>
      </c>
      <c r="N35" s="34" t="str">
        <f>IFERROR(IF(MONTH(VLOOKUP(VALUE(RIGHT($H$1,1)),#REF!,3,FALSE))=MONTH(N$3),DAY(VLOOKUP(VALUE(RIGHT($H$1,1)),#REF!,3,FALSE)),""),"")</f>
        <v/>
      </c>
      <c r="O35" s="34" t="str">
        <f>IFERROR(IF(MONTH(VLOOKUP(VALUE(RIGHT($H$1,1)),#REF!,3,FALSE))=MONTH(O$3),DAY(VLOOKUP(VALUE(RIGHT($H$1,1)),#REF!,3,FALSE)),""),"")</f>
        <v/>
      </c>
    </row>
    <row r="36" spans="1:15" ht="27" customHeight="1" x14ac:dyDescent="0.25">
      <c r="A36" s="18">
        <v>3</v>
      </c>
      <c r="B36" s="20" t="s">
        <v>46</v>
      </c>
      <c r="C36" s="34"/>
      <c r="D36" s="34" t="str">
        <f>IF(COUNTA($C$33:D33)=MONTH(VLOOKUP(VALUE(RIGHT($H$1,1)),'Medios Municipales'!$B$4:$C$14,2,FALSE)),DAY(VLOOKUP(VALUE(RIGHT($H$1,1)),'Medios Municipales'!$B$4:$C$14,2,FALSE)),"")</f>
        <v/>
      </c>
      <c r="E36" s="34" t="str">
        <f>IF(COUNTA($C$33:E33)=MONTH(VLOOKUP(VALUE(RIGHT($H$1,1)),'Medios Municipales'!$B$4:$C$14,2,FALSE)),DAY(VLOOKUP(VALUE(RIGHT($H$1,1)),'Medios Municipales'!$B$4:$C$14,2,FALSE)),"")</f>
        <v/>
      </c>
      <c r="F36" s="34" t="str">
        <f>IF(COUNTA($C$33:F33)=MONTH(VLOOKUP(VALUE(RIGHT($H$1,1)),'Medios Municipales'!$B$4:$C$14,2,FALSE)),DAY(VLOOKUP(VALUE(RIGHT($H$1,1)),'Medios Municipales'!$B$4:$C$14,2,FALSE)),"")</f>
        <v/>
      </c>
      <c r="G36" s="34" t="str">
        <f>IF(COUNTA($C$33:G33)=MONTH(VLOOKUP(VALUE(RIGHT($H$1,1)),'Medios Municipales'!$B$4:$C$14,2,FALSE)),DAY(VLOOKUP(VALUE(RIGHT($H$1,1)),'Medios Municipales'!$B$4:$C$14,2,FALSE)),"")</f>
        <v/>
      </c>
      <c r="H36" s="34" t="str">
        <f>IF(COUNTA($C$33:H33)=MONTH(VLOOKUP(VALUE(RIGHT($H$1,1)),'Medios Municipales'!$B$4:$C$14,2,FALSE)),DAY(VLOOKUP(VALUE(RIGHT($H$1,1)),'Medios Municipales'!$B$4:$C$14,2,FALSE)),"")</f>
        <v/>
      </c>
      <c r="I36" s="34" t="str">
        <f>IF(COUNTA($C$33:I33)=MONTH(VLOOKUP(VALUE(RIGHT($H$1,1)),'Medios Municipales'!$B$4:$C$14,2,FALSE)),DAY(VLOOKUP(VALUE(RIGHT($H$1,1)),'Medios Municipales'!$B$4:$C$14,2,FALSE)),"")</f>
        <v/>
      </c>
      <c r="J36" s="34">
        <f>IF(COUNTA($C$33:J33)=MONTH(VLOOKUP(VALUE(RIGHT($H$1,1)),'Medios Municipales'!$B$4:$C$14,2,FALSE)),DAY(VLOOKUP(VALUE(RIGHT($H$1,1)),'Medios Municipales'!$B$4:$C$14,2,FALSE)),"")</f>
        <v>5</v>
      </c>
      <c r="K36" s="34" t="str">
        <f>IF(COUNTA($C$33:K33)=MONTH(VLOOKUP(VALUE(RIGHT($H$1,1)),'Medios Municipales'!$B$4:$C$14,2,FALSE)),DAY(VLOOKUP(VALUE(RIGHT($H$1,1)),'Medios Municipales'!$B$4:$C$14,2,FALSE)),"")</f>
        <v/>
      </c>
      <c r="L36" s="34" t="str">
        <f>IF(COUNTA($C$33:L33)=MONTH(VLOOKUP(VALUE(RIGHT($H$1,1)),'Medios Municipales'!$B$4:$C$14,2,FALSE)),DAY(VLOOKUP(VALUE(RIGHT($H$1,1)),'Medios Municipales'!$B$4:$C$14,2,FALSE)),"")</f>
        <v/>
      </c>
      <c r="M36" s="34" t="str">
        <f>IF(COUNTA($C$33:M33)=MONTH(VLOOKUP(VALUE(RIGHT($H$1,1)),'Medios Municipales'!$B$4:$C$14,2,FALSE)),DAY(VLOOKUP(VALUE(RIGHT($H$1,1)),'Medios Municipales'!$B$4:$C$14,2,FALSE)),"")</f>
        <v/>
      </c>
      <c r="N36" s="34" t="str">
        <f>IF(COUNTA($C$33:N33)=MONTH(VLOOKUP(VALUE(RIGHT($H$1,1)),'Medios Municipales'!$B$4:$C$14,2,FALSE)),DAY(VLOOKUP(VALUE(RIGHT($H$1,1)),'Medios Municipales'!$B$4:$C$14,2,FALSE)),"")</f>
        <v/>
      </c>
      <c r="O36" s="34" t="str">
        <f>IF(COUNTA($C$33:O33)=MONTH(VLOOKUP(VALUE(RIGHT($H$1,1)),'Medios Municipales'!$B$4:$C$14,2,FALSE)),DAY(VLOOKUP(VALUE(RIGHT($H$1,1)),'Medios Municipales'!$B$4:$C$14,2,FALSE)),"")</f>
        <v/>
      </c>
    </row>
    <row r="37" spans="1:15" s="9" customFormat="1" ht="33" hidden="1" customHeight="1" x14ac:dyDescent="0.25">
      <c r="A37" s="41" t="s">
        <v>64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3"/>
    </row>
    <row r="38" spans="1:15" s="9" customFormat="1" ht="20.25" hidden="1" x14ac:dyDescent="0.25">
      <c r="A38" s="38"/>
      <c r="B38" s="39"/>
      <c r="C38" s="12" t="str">
        <f>C6</f>
        <v>Ene</v>
      </c>
      <c r="D38" s="12" t="str">
        <f t="shared" ref="D38:O38" si="5">D6</f>
        <v>Feb</v>
      </c>
      <c r="E38" s="12" t="str">
        <f t="shared" si="5"/>
        <v>Mar</v>
      </c>
      <c r="F38" s="12" t="str">
        <f t="shared" si="5"/>
        <v>Abr</v>
      </c>
      <c r="G38" s="12" t="str">
        <f t="shared" si="5"/>
        <v>May</v>
      </c>
      <c r="H38" s="12" t="str">
        <f t="shared" si="5"/>
        <v>Jun</v>
      </c>
      <c r="I38" s="12" t="str">
        <f t="shared" si="5"/>
        <v>Jul</v>
      </c>
      <c r="J38" s="12" t="str">
        <f t="shared" si="5"/>
        <v>Ago</v>
      </c>
      <c r="K38" s="12" t="str">
        <f t="shared" si="5"/>
        <v>Sep</v>
      </c>
      <c r="L38" s="12" t="str">
        <f t="shared" si="5"/>
        <v>Oct</v>
      </c>
      <c r="M38" s="12" t="str">
        <f t="shared" si="5"/>
        <v>Nov</v>
      </c>
      <c r="N38" s="12" t="str">
        <f t="shared" si="5"/>
        <v>Dic</v>
      </c>
      <c r="O38" s="13" t="str">
        <f t="shared" si="5"/>
        <v>Ene</v>
      </c>
    </row>
    <row r="39" spans="1:15" s="8" customFormat="1" ht="27" hidden="1" customHeight="1" x14ac:dyDescent="0.25">
      <c r="A39" s="18">
        <v>1</v>
      </c>
      <c r="B39" s="19" t="s">
        <v>39</v>
      </c>
      <c r="C39" s="34"/>
      <c r="D39" s="34" t="str">
        <f>IFERROR(IF(MONTH(VLOOKUP(VALUE(RIGHT($H$1,1)),#REF!,4,FALSE))=MONTH(D$3),DAY(VLOOKUP(VALUE(RIGHT($H$1,1)),#REF!,4,FALSE)),""),"")</f>
        <v/>
      </c>
      <c r="E39" s="34" t="str">
        <f>IFERROR(IF(MONTH(VLOOKUP(VALUE(RIGHT($H$1,1)),#REF!,4,FALSE))=MONTH(E$3),DAY(VLOOKUP(VALUE(RIGHT($H$1,1)),#REF!,4,FALSE)),""),"")</f>
        <v/>
      </c>
      <c r="F39" s="34" t="str">
        <f>IFERROR(IF(MONTH(VLOOKUP(VALUE(RIGHT($H$1,1)),#REF!,4,FALSE))=MONTH(F$3),DAY(VLOOKUP(VALUE(RIGHT($H$1,1)),#REF!,4,FALSE)),""),"")</f>
        <v/>
      </c>
      <c r="G39" s="34" t="str">
        <f>IFERROR(IF(MONTH(VLOOKUP(VALUE(RIGHT($H$1,1)),#REF!,4,FALSE))=MONTH(G$3),DAY(VLOOKUP(VALUE(RIGHT($H$1,1)),#REF!,4,FALSE)),""),"")</f>
        <v/>
      </c>
      <c r="H39" s="34" t="str">
        <f>IFERROR(IF(MONTH(VLOOKUP(VALUE(RIGHT($H$1,1)),#REF!,4,FALSE))=MONTH(H$3),DAY(VLOOKUP(VALUE(RIGHT($H$1,1)),#REF!,4,FALSE)),""),"")</f>
        <v/>
      </c>
      <c r="I39" s="34" t="str">
        <f>IFERROR(IF(MONTH(VLOOKUP(VALUE(RIGHT($H$1,1)),#REF!,4,FALSE))=MONTH(I$3),DAY(VLOOKUP(VALUE(RIGHT($H$1,1)),#REF!,4,FALSE)),""),"")</f>
        <v/>
      </c>
      <c r="J39" s="34" t="str">
        <f>IFERROR(IF(MONTH(VLOOKUP(VALUE(RIGHT($H$1,1)),#REF!,4,FALSE))=MONTH(J$3),DAY(VLOOKUP(VALUE(RIGHT($H$1,1)),#REF!,4,FALSE)),""),"")</f>
        <v/>
      </c>
      <c r="K39" s="34" t="str">
        <f>IFERROR(IF(MONTH(VLOOKUP(VALUE(RIGHT($H$1,1)),#REF!,4,FALSE))=MONTH(K$3),DAY(VLOOKUP(VALUE(RIGHT($H$1,1)),#REF!,4,FALSE)),""),"")</f>
        <v/>
      </c>
      <c r="L39" s="34" t="str">
        <f>IFERROR(IF(MONTH(VLOOKUP(VALUE(RIGHT($H$1,1)),#REF!,4,FALSE))=MONTH(L$3),DAY(VLOOKUP(VALUE(RIGHT($H$1,1)),#REF!,4,FALSE)),""),"")</f>
        <v/>
      </c>
      <c r="M39" s="34" t="str">
        <f>IFERROR(IF(MONTH(VLOOKUP(VALUE(RIGHT($H$1,1)),#REF!,4,FALSE))=MONTH(M$3),DAY(VLOOKUP(VALUE(RIGHT($H$1,1)),#REF!,4,FALSE)),""),"")</f>
        <v/>
      </c>
      <c r="N39" s="34" t="str">
        <f>IFERROR(IF(MONTH(VLOOKUP(VALUE(RIGHT($H$1,1)),#REF!,4,FALSE))=MONTH(N$3),DAY(VLOOKUP(VALUE(RIGHT($H$1,1)),#REF!,4,FALSE)),""),"")</f>
        <v/>
      </c>
      <c r="O39" s="34" t="str">
        <f>IFERROR(IF(MONTH(VLOOKUP(VALUE(RIGHT($H$1,1)),#REF!,4,FALSE))=MONTH(O$3),DAY(VLOOKUP(VALUE(RIGHT($H$1,1)),#REF!,4,FALSE)),""),"")</f>
        <v/>
      </c>
    </row>
    <row r="40" spans="1:15" s="8" customFormat="1" ht="27" hidden="1" customHeight="1" x14ac:dyDescent="0.25">
      <c r="A40" s="18">
        <v>2</v>
      </c>
      <c r="B40" s="19" t="s">
        <v>40</v>
      </c>
      <c r="C40" s="34"/>
      <c r="D40" s="34" t="str">
        <f>IFERROR(IF(MONTH(VLOOKUP(VALUE(RIGHT($H$1,1)),#REF!,12,FALSE))=MONTH(D$3),DAY(VLOOKUP(VALUE(RIGHT($H$1,1)),#REF!,12,FALSE)),""),"")</f>
        <v/>
      </c>
      <c r="E40" s="34" t="str">
        <f>IFERROR(IF(MONTH(VLOOKUP(VALUE(RIGHT($H$1,1)),#REF!,12,FALSE))=MONTH(E$3),DAY(VLOOKUP(VALUE(RIGHT($H$1,1)),#REF!,12,FALSE)),""),"")</f>
        <v/>
      </c>
      <c r="F40" s="34" t="str">
        <f>IFERROR(IF(MONTH(VLOOKUP(VALUE(RIGHT($H$1,1)),#REF!,12,FALSE))=MONTH(F$3),DAY(VLOOKUP(VALUE(RIGHT($H$1,1)),#REF!,12,FALSE)),""),"")</f>
        <v/>
      </c>
      <c r="G40" s="34" t="str">
        <f>IFERROR(IF(MONTH(VLOOKUP(VALUE(RIGHT($H$1,1)),#REF!,12,FALSE))=MONTH(G$3),DAY(VLOOKUP(VALUE(RIGHT($H$1,1)),#REF!,12,FALSE)),""),"")</f>
        <v/>
      </c>
      <c r="H40" s="34" t="str">
        <f>IFERROR(IF(MONTH(VLOOKUP(VALUE(RIGHT($H$1,1)),#REF!,12,FALSE))=MONTH(H$3),DAY(VLOOKUP(VALUE(RIGHT($H$1,1)),#REF!,12,FALSE)),""),"")</f>
        <v/>
      </c>
      <c r="I40" s="34" t="str">
        <f>IFERROR(IF(MONTH(VLOOKUP(VALUE(RIGHT($H$1,1)),#REF!,12,FALSE))=MONTH(I$3),DAY(VLOOKUP(VALUE(RIGHT($H$1,1)),#REF!,12,FALSE)),""),"")</f>
        <v/>
      </c>
      <c r="J40" s="34" t="str">
        <f>IFERROR(IF(MONTH(VLOOKUP(VALUE(RIGHT($H$1,1)),#REF!,12,FALSE))=MONTH(J$3),DAY(VLOOKUP(VALUE(RIGHT($H$1,1)),#REF!,12,FALSE)),""),"")</f>
        <v/>
      </c>
      <c r="K40" s="34" t="str">
        <f>IFERROR(IF(MONTH(VLOOKUP(VALUE(RIGHT($H$1,1)),#REF!,12,FALSE))=MONTH(K$3),DAY(VLOOKUP(VALUE(RIGHT($H$1,1)),#REF!,12,FALSE)),""),"")</f>
        <v/>
      </c>
      <c r="L40" s="34" t="str">
        <f>IFERROR(IF(MONTH(VLOOKUP(VALUE(RIGHT($H$1,1)),#REF!,12,FALSE))=MONTH(L$3),DAY(VLOOKUP(VALUE(RIGHT($H$1,1)),#REF!,12,FALSE)),""),"")</f>
        <v/>
      </c>
      <c r="M40" s="34" t="str">
        <f>IFERROR(IF(MONTH(VLOOKUP(VALUE(RIGHT($H$1,1)),#REF!,12,FALSE))=MONTH(M$3),DAY(VLOOKUP(VALUE(RIGHT($H$1,1)),#REF!,12,FALSE)),""),"")</f>
        <v/>
      </c>
      <c r="N40" s="34" t="str">
        <f>IFERROR(IF(MONTH(VLOOKUP(VALUE(RIGHT($H$1,1)),#REF!,12,FALSE))=MONTH(N$3),DAY(VLOOKUP(VALUE(RIGHT($H$1,1)),#REF!,12,FALSE)),""),"")</f>
        <v/>
      </c>
      <c r="O40" s="34" t="str">
        <f>IFERROR(IF(MONTH(VLOOKUP(VALUE(RIGHT($H$1,1)),#REF!,12,FALSE))=MONTH(O$3),DAY(VLOOKUP(VALUE(RIGHT($H$1,1)),#REF!,12,FALSE)),""),"")</f>
        <v/>
      </c>
    </row>
    <row r="41" spans="1:15" s="9" customFormat="1" ht="33" hidden="1" customHeight="1" x14ac:dyDescent="0.25">
      <c r="A41" s="41" t="s">
        <v>12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3"/>
    </row>
    <row r="42" spans="1:15" s="9" customFormat="1" ht="20.25" hidden="1" x14ac:dyDescent="0.25">
      <c r="A42" s="38"/>
      <c r="B42" s="39"/>
      <c r="C42" s="12" t="str">
        <f>C6</f>
        <v>Ene</v>
      </c>
      <c r="D42" s="12" t="str">
        <f t="shared" ref="D42:O42" si="6">D6</f>
        <v>Feb</v>
      </c>
      <c r="E42" s="12" t="str">
        <f t="shared" si="6"/>
        <v>Mar</v>
      </c>
      <c r="F42" s="12" t="str">
        <f t="shared" si="6"/>
        <v>Abr</v>
      </c>
      <c r="G42" s="12" t="str">
        <f t="shared" si="6"/>
        <v>May</v>
      </c>
      <c r="H42" s="12" t="str">
        <f t="shared" si="6"/>
        <v>Jun</v>
      </c>
      <c r="I42" s="12" t="str">
        <f t="shared" si="6"/>
        <v>Jul</v>
      </c>
      <c r="J42" s="12" t="str">
        <f t="shared" si="6"/>
        <v>Ago</v>
      </c>
      <c r="K42" s="12" t="str">
        <f t="shared" si="6"/>
        <v>Sep</v>
      </c>
      <c r="L42" s="12" t="str">
        <f t="shared" si="6"/>
        <v>Oct</v>
      </c>
      <c r="M42" s="12" t="str">
        <f t="shared" si="6"/>
        <v>Nov</v>
      </c>
      <c r="N42" s="12" t="str">
        <f t="shared" si="6"/>
        <v>Dic</v>
      </c>
      <c r="O42" s="13" t="str">
        <f t="shared" si="6"/>
        <v>Ene</v>
      </c>
    </row>
    <row r="43" spans="1:15" s="8" customFormat="1" ht="27" hidden="1" customHeight="1" x14ac:dyDescent="0.25">
      <c r="A43" s="18">
        <v>1</v>
      </c>
      <c r="B43" s="19" t="s">
        <v>93</v>
      </c>
      <c r="C43" s="33"/>
      <c r="D43" s="33" t="str">
        <f>IFERROR(IF(MONTH(VLOOKUP(VALUE(RIGHT($H$1,1)),#REF!,3,FALSE))=MONTH(D$3),DAY(VLOOKUP(VALUE(RIGHT($H$1,1)),#REF!,3,FALSE)),""),"")</f>
        <v/>
      </c>
      <c r="E43" s="33" t="str">
        <f>IFERROR(IF(MONTH(VLOOKUP(VALUE(RIGHT($H$1,1)),#REF!,3,FALSE))=MONTH(E$3),DAY(VLOOKUP(VALUE(RIGHT($H$1,1)),#REF!,3,FALSE)),""),"")</f>
        <v/>
      </c>
      <c r="F43" s="33" t="str">
        <f>IFERROR(IF(MONTH(VLOOKUP(VALUE(RIGHT($H$1,1)),#REF!,3,FALSE))=MONTH(F$3),DAY(VLOOKUP(VALUE(RIGHT($H$1,1)),#REF!,3,FALSE)),""),"")</f>
        <v/>
      </c>
      <c r="G43" s="33" t="str">
        <f>IFERROR(IF(MONTH(VLOOKUP(VALUE(RIGHT($H$1,1)),#REF!,3,FALSE))=MONTH(G$3),DAY(VLOOKUP(VALUE(RIGHT($H$1,1)),#REF!,3,FALSE)),""),"")</f>
        <v/>
      </c>
      <c r="H43" s="33" t="str">
        <f>IFERROR(IF(MONTH(VLOOKUP(VALUE(RIGHT($H$1,1)),#REF!,3,FALSE))=MONTH(H$3),DAY(VLOOKUP(VALUE(RIGHT($H$1,1)),#REF!,3,FALSE)),""),"")</f>
        <v/>
      </c>
      <c r="I43" s="33" t="str">
        <f>IFERROR(IF(MONTH(VLOOKUP(VALUE(RIGHT($H$1,1)),#REF!,3,FALSE))=MONTH(I$3),DAY(VLOOKUP(VALUE(RIGHT($H$1,1)),#REF!,3,FALSE)),""),"")</f>
        <v/>
      </c>
      <c r="J43" s="33" t="str">
        <f>IFERROR(IF(MONTH(VLOOKUP(VALUE(RIGHT($H$1,1)),#REF!,3,FALSE))=MONTH(J$3),DAY(VLOOKUP(VALUE(RIGHT($H$1,1)),#REF!,3,FALSE)),""),"")</f>
        <v/>
      </c>
      <c r="K43" s="33" t="str">
        <f>IFERROR(IF(MONTH(VLOOKUP(VALUE(RIGHT($H$1,1)),#REF!,3,FALSE))=MONTH(K$3),DAY(VLOOKUP(VALUE(RIGHT($H$1,1)),#REF!,3,FALSE)),""),"")</f>
        <v/>
      </c>
      <c r="L43" s="33" t="str">
        <f>IFERROR(IF(MONTH(VLOOKUP(VALUE(RIGHT($H$1,1)),#REF!,3,FALSE))=MONTH(L$3),DAY(VLOOKUP(VALUE(RIGHT($H$1,1)),#REF!,3,FALSE)),""),"")</f>
        <v/>
      </c>
      <c r="M43" s="33" t="str">
        <f>IFERROR(IF(MONTH(VLOOKUP(VALUE(RIGHT($H$1,1)),#REF!,3,FALSE))=MONTH(M$3),DAY(VLOOKUP(VALUE(RIGHT($H$1,1)),#REF!,3,FALSE)),""),"")</f>
        <v/>
      </c>
      <c r="N43" s="33" t="str">
        <f>IFERROR(IF(MONTH(VLOOKUP(VALUE(RIGHT($H$1,1)),#REF!,3,FALSE))=MONTH(N$3),DAY(VLOOKUP(VALUE(RIGHT($H$1,1)),#REF!,3,FALSE)),""),"")</f>
        <v/>
      </c>
      <c r="O43" s="33" t="str">
        <f>IFERROR(IF(MONTH(VLOOKUP(VALUE(RIGHT($H$1,1)),#REF!,3,FALSE))=MONTH(O$3),DAY(VLOOKUP(VALUE(RIGHT($H$1,1)),#REF!,3,FALSE)),""),"")</f>
        <v/>
      </c>
    </row>
    <row r="44" spans="1:15" s="8" customFormat="1" ht="27" hidden="1" customHeight="1" x14ac:dyDescent="0.25">
      <c r="A44" s="18">
        <v>2</v>
      </c>
      <c r="B44" s="19" t="s">
        <v>92</v>
      </c>
      <c r="C44" s="33"/>
      <c r="D44" s="33" t="str">
        <f>IFERROR(IF(MONTH(VLOOKUP(VALUE(RIGHT($H$1,1)),#REF!,9,FALSE))=MONTH(D$3),DAY(VLOOKUP(VALUE(RIGHT($H$1,1)),#REF!,9,FALSE)),""),"")</f>
        <v/>
      </c>
      <c r="E44" s="33" t="str">
        <f>IFERROR(IF(MONTH(VLOOKUP(VALUE(RIGHT($H$1,1)),#REF!,9,FALSE))=MONTH(E$3),DAY(VLOOKUP(VALUE(RIGHT($H$1,1)),#REF!,9,FALSE)),""),"")</f>
        <v/>
      </c>
      <c r="F44" s="33" t="str">
        <f>IFERROR(IF(MONTH(VLOOKUP(VALUE(RIGHT($H$1,1)),#REF!,9,FALSE))=MONTH(F$3),DAY(VLOOKUP(VALUE(RIGHT($H$1,1)),#REF!,9,FALSE)),""),"")</f>
        <v/>
      </c>
      <c r="G44" s="33" t="str">
        <f>IFERROR(IF(MONTH(VLOOKUP(VALUE(RIGHT($H$1,1)),#REF!,9,FALSE))=MONTH(G$3),DAY(VLOOKUP(VALUE(RIGHT($H$1,1)),#REF!,9,FALSE)),""),"")</f>
        <v/>
      </c>
      <c r="H44" s="33" t="str">
        <f>IFERROR(IF(MONTH(VLOOKUP(VALUE(RIGHT($H$1,1)),#REF!,9,FALSE))=MONTH(H$3),DAY(VLOOKUP(VALUE(RIGHT($H$1,1)),#REF!,9,FALSE)),""),"")</f>
        <v/>
      </c>
      <c r="I44" s="33" t="str">
        <f>IFERROR(IF(MONTH(VLOOKUP(VALUE(RIGHT($H$1,1)),#REF!,9,FALSE))=MONTH(I$3),DAY(VLOOKUP(VALUE(RIGHT($H$1,1)),#REF!,9,FALSE)),""),"")</f>
        <v/>
      </c>
      <c r="J44" s="33" t="str">
        <f>IFERROR(IF(MONTH(VLOOKUP(VALUE(RIGHT($H$1,1)),#REF!,9,FALSE))=MONTH(J$3),DAY(VLOOKUP(VALUE(RIGHT($H$1,1)),#REF!,9,FALSE)),""),"")</f>
        <v/>
      </c>
      <c r="K44" s="33" t="str">
        <f>IFERROR(IF(MONTH(VLOOKUP(VALUE(RIGHT($H$1,1)),#REF!,9,FALSE))=MONTH(K$3),DAY(VLOOKUP(VALUE(RIGHT($H$1,1)),#REF!,9,FALSE)),""),"")</f>
        <v/>
      </c>
      <c r="L44" s="33" t="str">
        <f>IFERROR(IF(MONTH(VLOOKUP(VALUE(RIGHT($H$1,1)),#REF!,9,FALSE))=MONTH(L$3),DAY(VLOOKUP(VALUE(RIGHT($H$1,1)),#REF!,9,FALSE)),""),"")</f>
        <v/>
      </c>
      <c r="M44" s="33" t="str">
        <f>IFERROR(IF(MONTH(VLOOKUP(VALUE(RIGHT($H$1,1)),#REF!,9,FALSE))=MONTH(M$3),DAY(VLOOKUP(VALUE(RIGHT($H$1,1)),#REF!,9,FALSE)),""),"")</f>
        <v/>
      </c>
      <c r="N44" s="33" t="str">
        <f>IFERROR(IF(MONTH(VLOOKUP(VALUE(RIGHT($H$1,1)),#REF!,9,FALSE))=MONTH(N$3),DAY(VLOOKUP(VALUE(RIGHT($H$1,1)),#REF!,9,FALSE)),""),"")</f>
        <v/>
      </c>
      <c r="O44" s="33" t="str">
        <f>IFERROR(IF(MONTH(VLOOKUP(VALUE(RIGHT($H$1,1)),#REF!,9,FALSE))=MONTH(O$3),DAY(VLOOKUP(VALUE(RIGHT($H$1,1)),#REF!,9,FALSE)),""),"")</f>
        <v/>
      </c>
    </row>
    <row r="45" spans="1:15" s="9" customFormat="1" ht="33" hidden="1" customHeight="1" x14ac:dyDescent="0.25">
      <c r="A45" s="41" t="s">
        <v>65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3"/>
    </row>
    <row r="46" spans="1:15" s="9" customFormat="1" ht="20.25" hidden="1" x14ac:dyDescent="0.25">
      <c r="A46" s="38"/>
      <c r="B46" s="39"/>
      <c r="C46" s="12" t="str">
        <f>C6</f>
        <v>Ene</v>
      </c>
      <c r="D46" s="12" t="str">
        <f t="shared" ref="D46:O46" si="7">D6</f>
        <v>Feb</v>
      </c>
      <c r="E46" s="12" t="str">
        <f t="shared" si="7"/>
        <v>Mar</v>
      </c>
      <c r="F46" s="12" t="str">
        <f t="shared" si="7"/>
        <v>Abr</v>
      </c>
      <c r="G46" s="12" t="str">
        <f t="shared" si="7"/>
        <v>May</v>
      </c>
      <c r="H46" s="12" t="str">
        <f t="shared" si="7"/>
        <v>Jun</v>
      </c>
      <c r="I46" s="12" t="str">
        <f t="shared" si="7"/>
        <v>Jul</v>
      </c>
      <c r="J46" s="12" t="str">
        <f t="shared" si="7"/>
        <v>Ago</v>
      </c>
      <c r="K46" s="12" t="str">
        <f t="shared" si="7"/>
        <v>Sep</v>
      </c>
      <c r="L46" s="12" t="str">
        <f t="shared" si="7"/>
        <v>Oct</v>
      </c>
      <c r="M46" s="12" t="str">
        <f t="shared" si="7"/>
        <v>Nov</v>
      </c>
      <c r="N46" s="12" t="str">
        <f t="shared" si="7"/>
        <v>Dic</v>
      </c>
      <c r="O46" s="13" t="str">
        <f t="shared" si="7"/>
        <v>Ene</v>
      </c>
    </row>
    <row r="47" spans="1:15" s="8" customFormat="1" ht="27" hidden="1" customHeight="1" x14ac:dyDescent="0.25">
      <c r="A47" s="16">
        <v>1</v>
      </c>
      <c r="B47" s="17" t="s">
        <v>42</v>
      </c>
      <c r="C47" s="35"/>
      <c r="D47" s="36" t="str">
        <f>IFERROR(IF($H$1="","",DAY(VLOOKUP(TEXT(C$3,"MMMM"),#REF!,5,FALSE))),"")</f>
        <v/>
      </c>
      <c r="E47" s="36" t="str">
        <f>IFERROR(IF($H$1="","",DAY(VLOOKUP(TEXT(D$3,"MMMM"),#REF!,5,FALSE))),"")</f>
        <v/>
      </c>
      <c r="F47" s="36" t="str">
        <f>IFERROR(IF($H$1="","",DAY(VLOOKUP(TEXT(E$3,"MMMM"),#REF!,5,FALSE))),"")</f>
        <v/>
      </c>
      <c r="G47" s="36" t="str">
        <f>IFERROR(IF($H$1="","",DAY(VLOOKUP(TEXT(F$3,"MMMM"),#REF!,5,FALSE))),"")</f>
        <v/>
      </c>
      <c r="H47" s="36" t="str">
        <f>IFERROR(IF($H$1="","",DAY(VLOOKUP(TEXT(G$3,"MMMM"),#REF!,5,FALSE))),"")</f>
        <v/>
      </c>
      <c r="I47" s="36" t="str">
        <f>IFERROR(IF($H$1="","",DAY(VLOOKUP(TEXT(H$3,"MMMM"),#REF!,5,FALSE))),"")</f>
        <v/>
      </c>
      <c r="J47" s="36" t="str">
        <f>IFERROR(IF($H$1="","",DAY(VLOOKUP(TEXT(I$3,"MMMM"),#REF!,5,FALSE))),"")</f>
        <v/>
      </c>
      <c r="K47" s="36" t="str">
        <f>IFERROR(IF($H$1="","",DAY(VLOOKUP(TEXT(J$3,"MMMM"),#REF!,5,FALSE))),"")</f>
        <v/>
      </c>
      <c r="L47" s="36" t="str">
        <f>IFERROR(IF($H$1="","",DAY(VLOOKUP(TEXT(K$3,"MMMM"),#REF!,5,FALSE))),"")</f>
        <v/>
      </c>
      <c r="M47" s="36" t="str">
        <f>IFERROR(IF($H$1="","",DAY(VLOOKUP(TEXT(L$3,"MMMM"),#REF!,5,FALSE))),"")</f>
        <v/>
      </c>
      <c r="N47" s="36" t="str">
        <f>IFERROR(IF($H$1="","",DAY(VLOOKUP(TEXT(M$3,"MMMM"),#REF!,5,FALSE))),"")</f>
        <v/>
      </c>
      <c r="O47" s="36" t="str">
        <f>IFERROR(IF($H$1="","",DAY(VLOOKUP(TEXT(N$3,"MMMM"),#REF!,5,FALSE))),"")</f>
        <v/>
      </c>
    </row>
    <row r="48" spans="1:15" ht="34.5" hidden="1" customHeight="1" x14ac:dyDescent="0.25">
      <c r="A48" s="18">
        <v>25</v>
      </c>
      <c r="B48" s="21" t="s">
        <v>19</v>
      </c>
      <c r="C48" s="10"/>
      <c r="D48" s="10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49" spans="1:17" ht="34.5" hidden="1" customHeight="1" x14ac:dyDescent="0.25">
      <c r="A49" s="18">
        <v>26</v>
      </c>
      <c r="B49" s="21" t="s">
        <v>49</v>
      </c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</row>
    <row r="50" spans="1:17" ht="34.5" hidden="1" customHeight="1" x14ac:dyDescent="0.25">
      <c r="A50" s="18">
        <v>27</v>
      </c>
      <c r="B50" s="21" t="s">
        <v>20</v>
      </c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</row>
    <row r="51" spans="1:17" ht="48.75" hidden="1" customHeight="1" x14ac:dyDescent="0.25">
      <c r="A51" s="22">
        <v>29</v>
      </c>
      <c r="B51" s="23" t="s">
        <v>21</v>
      </c>
      <c r="C51" s="44" t="s">
        <v>22</v>
      </c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</row>
    <row r="52" spans="1:17" ht="22.5" customHeight="1" x14ac:dyDescent="0.25">
      <c r="A52" s="133" t="s">
        <v>66</v>
      </c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5"/>
    </row>
    <row r="53" spans="1:17" hidden="1" x14ac:dyDescent="0.25">
      <c r="A53" s="57"/>
      <c r="B53" s="58"/>
      <c r="C53" s="51" t="s">
        <v>18</v>
      </c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59">
        <v>2022</v>
      </c>
    </row>
    <row r="54" spans="1:17" x14ac:dyDescent="0.25">
      <c r="A54" s="136"/>
      <c r="B54" s="137"/>
      <c r="C54" s="60" t="str">
        <f>C6</f>
        <v>Ene</v>
      </c>
      <c r="D54" s="60" t="str">
        <f t="shared" ref="D54:O54" si="8">D6</f>
        <v>Feb</v>
      </c>
      <c r="E54" s="60" t="str">
        <f t="shared" si="8"/>
        <v>Mar</v>
      </c>
      <c r="F54" s="60" t="str">
        <f t="shared" si="8"/>
        <v>Abr</v>
      </c>
      <c r="G54" s="60" t="str">
        <f t="shared" si="8"/>
        <v>May</v>
      </c>
      <c r="H54" s="60" t="str">
        <f t="shared" si="8"/>
        <v>Jun</v>
      </c>
      <c r="I54" s="60" t="str">
        <f t="shared" si="8"/>
        <v>Jul</v>
      </c>
      <c r="J54" s="60" t="str">
        <f t="shared" si="8"/>
        <v>Ago</v>
      </c>
      <c r="K54" s="60" t="str">
        <f t="shared" si="8"/>
        <v>Sep</v>
      </c>
      <c r="L54" s="60" t="str">
        <f t="shared" si="8"/>
        <v>Oct</v>
      </c>
      <c r="M54" s="60" t="str">
        <f t="shared" si="8"/>
        <v>Nov</v>
      </c>
      <c r="N54" s="60" t="str">
        <f t="shared" si="8"/>
        <v>Dic</v>
      </c>
      <c r="O54" s="61" t="str">
        <f t="shared" si="8"/>
        <v>Ene</v>
      </c>
    </row>
    <row r="55" spans="1:17" ht="27" customHeight="1" x14ac:dyDescent="0.25">
      <c r="A55" s="16">
        <v>1</v>
      </c>
      <c r="B55" s="14" t="s">
        <v>50</v>
      </c>
      <c r="C55" s="36"/>
      <c r="D55" s="36">
        <f>DAY(WORKDAY.INTL("01/02/2022",6,1,Festivos!$A$1:$A$16))</f>
        <v>9</v>
      </c>
      <c r="E55" s="36">
        <f>DAY(WORKDAY.INTL("01/03/2022",6,1,Festivos!$A$1:$A$16))</f>
        <v>9</v>
      </c>
      <c r="F55" s="36">
        <f>DAY(WORKDAY.INTL("01/04/2022",6,1,Festivos!$A$1:$A$16))</f>
        <v>11</v>
      </c>
      <c r="G55" s="36">
        <f>DAY(WORKDAY.INTL("01/05/2022",6,1,Festivos!$A$1:$A$16))</f>
        <v>9</v>
      </c>
      <c r="H55" s="36">
        <f>DAY(WORKDAY.INTL("01/06/2022",6,1,Festivos!$A$1:$A$16))</f>
        <v>9</v>
      </c>
      <c r="I55" s="36">
        <f>DAY(WORKDAY.INTL("01/07/2022",6,1,Festivos!$A$1:$A$16))</f>
        <v>12</v>
      </c>
      <c r="J55" s="36">
        <f>DAY(WORKDAY.INTL("01/08/2022",6,1,Festivos!$A$1:$A$16))</f>
        <v>9</v>
      </c>
      <c r="K55" s="36">
        <f>DAY(WORKDAY.INTL("01/09/2022",6,1,Festivos!$A$1:$A$16))</f>
        <v>9</v>
      </c>
      <c r="L55" s="36">
        <f>DAY(WORKDAY.INTL("01/10/2022",6,1,Festivos!$A$1:$A$16))</f>
        <v>10</v>
      </c>
      <c r="M55" s="36">
        <f>DAY(WORKDAY.INTL("01/11/2022",6,1,Festivos!$A$1:$A$16))</f>
        <v>10</v>
      </c>
      <c r="N55" s="36">
        <f>DAY(WORKDAY.INTL("01/12/2022",6,1,Festivos!$A$1:$A$16))</f>
        <v>12</v>
      </c>
      <c r="O55" s="36"/>
    </row>
    <row r="56" spans="1:17" ht="27" customHeight="1" x14ac:dyDescent="0.25">
      <c r="A56" s="18">
        <v>2</v>
      </c>
      <c r="B56" s="15" t="s">
        <v>53</v>
      </c>
      <c r="C56" s="34"/>
      <c r="D56" s="34"/>
      <c r="E56" s="34"/>
      <c r="F56" s="34"/>
      <c r="G56" s="34"/>
      <c r="H56" s="34">
        <v>30</v>
      </c>
      <c r="I56" s="34"/>
      <c r="J56" s="34"/>
      <c r="K56" s="34"/>
      <c r="L56" s="34"/>
      <c r="M56" s="34"/>
      <c r="N56" s="34"/>
      <c r="O56" s="34"/>
      <c r="Q56" s="77"/>
    </row>
    <row r="57" spans="1:17" ht="27" customHeight="1" x14ac:dyDescent="0.25">
      <c r="A57" s="18">
        <v>3</v>
      </c>
      <c r="B57" s="15" t="s">
        <v>54</v>
      </c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>
        <v>20</v>
      </c>
      <c r="O57" s="34"/>
      <c r="Q57" s="77"/>
    </row>
    <row r="58" spans="1:17" ht="27" customHeight="1" x14ac:dyDescent="0.25">
      <c r="A58" s="18">
        <v>4</v>
      </c>
      <c r="B58" s="15" t="s">
        <v>52</v>
      </c>
      <c r="C58" s="34"/>
      <c r="D58" s="34">
        <v>14</v>
      </c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1:17" ht="27" customHeight="1" x14ac:dyDescent="0.25">
      <c r="A59" s="18">
        <v>5</v>
      </c>
      <c r="B59" s="15" t="s">
        <v>51</v>
      </c>
      <c r="C59" s="34">
        <v>31</v>
      </c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</sheetData>
  <protectedRanges>
    <protectedRange sqref="Q2:R2" name="Ingresos_UVT"/>
    <protectedRange sqref="H1" name="NIT"/>
  </protectedRanges>
  <mergeCells count="18">
    <mergeCell ref="A45:O45"/>
    <mergeCell ref="A52:O52"/>
    <mergeCell ref="A53:A54"/>
    <mergeCell ref="B53:B54"/>
    <mergeCell ref="C53:N53"/>
    <mergeCell ref="C51:O51"/>
    <mergeCell ref="A1:F1"/>
    <mergeCell ref="H1:J1"/>
    <mergeCell ref="B2:O2"/>
    <mergeCell ref="A5:O5"/>
    <mergeCell ref="A37:O37"/>
    <mergeCell ref="A41:O41"/>
    <mergeCell ref="A15:O15"/>
    <mergeCell ref="A10:O10"/>
    <mergeCell ref="A24:O24"/>
    <mergeCell ref="A19:O19"/>
    <mergeCell ref="A32:O32"/>
    <mergeCell ref="C4:N4"/>
  </mergeCells>
  <conditionalFormatting sqref="C7:C9 C26:C31 C34:C36 C39:C40 C43:C44 C12:C15 C47:C50 C17:C19 C21:C23 D29:O31">
    <cfRule type="cellIs" dxfId="2" priority="5" operator="notEqual">
      <formula>""</formula>
    </cfRule>
  </conditionalFormatting>
  <conditionalFormatting sqref="C18:C19 C21:C23">
    <cfRule type="cellIs" dxfId="1" priority="4" operator="notEqual">
      <formula>""</formula>
    </cfRule>
  </conditionalFormatting>
  <conditionalFormatting sqref="D39:O40 D43:O44 D12:O14 D47:O50 D21:O23 D7:O9 D17:O18 D26:O31 D34:O36 C55:O59">
    <cfRule type="cellIs" dxfId="0" priority="1" operator="notEqual">
      <formula>""</formula>
    </cfRule>
  </conditionalFormatting>
  <pageMargins left="0.48" right="0.27" top="0.5" bottom="0.5" header="0.31496062992125984" footer="0.31496062992125984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22AA1-7221-4C53-960D-C53976ED2C3C}">
  <dimension ref="B1:H43"/>
  <sheetViews>
    <sheetView workbookViewId="0">
      <selection activeCell="H28" sqref="H28"/>
    </sheetView>
  </sheetViews>
  <sheetFormatPr baseColWidth="10" defaultColWidth="7.625" defaultRowHeight="15" x14ac:dyDescent="0.2"/>
  <cols>
    <col min="1" max="1" width="3.5" style="62" customWidth="1"/>
    <col min="2" max="2" width="13.5" style="62" customWidth="1"/>
    <col min="3" max="3" width="22.625" style="62" customWidth="1"/>
    <col min="4" max="4" width="25.375" style="62" customWidth="1"/>
    <col min="5" max="5" width="23.625" style="62" customWidth="1"/>
    <col min="6" max="6" width="25.25" style="62" customWidth="1"/>
    <col min="7" max="7" width="24" style="62" customWidth="1"/>
    <col min="8" max="8" width="21.875" style="62" customWidth="1"/>
    <col min="9" max="16384" width="7.625" style="62"/>
  </cols>
  <sheetData>
    <row r="1" spans="2:8" ht="14.25" customHeight="1" x14ac:dyDescent="0.2"/>
    <row r="2" spans="2:8" ht="19.5" customHeight="1" x14ac:dyDescent="0.2">
      <c r="B2" s="96" t="s">
        <v>180</v>
      </c>
      <c r="C2" s="96" t="s">
        <v>0</v>
      </c>
      <c r="D2" s="97" t="s">
        <v>1</v>
      </c>
      <c r="E2" s="96" t="s">
        <v>2</v>
      </c>
      <c r="F2" s="97" t="s">
        <v>3</v>
      </c>
      <c r="G2" s="96" t="s">
        <v>4</v>
      </c>
      <c r="H2" s="97" t="s">
        <v>5</v>
      </c>
    </row>
    <row r="3" spans="2:8" ht="6" customHeight="1" x14ac:dyDescent="0.2"/>
    <row r="4" spans="2:8" ht="47.25" x14ac:dyDescent="0.2">
      <c r="B4" s="68" t="s">
        <v>99</v>
      </c>
      <c r="C4" s="69" t="s">
        <v>100</v>
      </c>
      <c r="D4" s="69" t="s">
        <v>100</v>
      </c>
      <c r="E4" s="69" t="s">
        <v>100</v>
      </c>
      <c r="F4" s="69" t="s">
        <v>100</v>
      </c>
      <c r="G4" s="69" t="s">
        <v>100</v>
      </c>
      <c r="H4" s="69" t="s">
        <v>100</v>
      </c>
    </row>
    <row r="5" spans="2:8" x14ac:dyDescent="0.2">
      <c r="B5" s="70">
        <v>1</v>
      </c>
      <c r="C5" s="71">
        <v>44600</v>
      </c>
      <c r="D5" s="71">
        <v>44628</v>
      </c>
      <c r="E5" s="71">
        <v>44658</v>
      </c>
      <c r="F5" s="71">
        <v>44691</v>
      </c>
      <c r="G5" s="71">
        <v>44719</v>
      </c>
      <c r="H5" s="71">
        <v>44750</v>
      </c>
    </row>
    <row r="6" spans="2:8" x14ac:dyDescent="0.2">
      <c r="B6" s="70">
        <f>+B5+1</f>
        <v>2</v>
      </c>
      <c r="C6" s="71">
        <f>WORKDAY.INTL(C5,1,1,Festivos!$A$1:$A$16)</f>
        <v>44601</v>
      </c>
      <c r="D6" s="71">
        <f>WORKDAY.INTL(D5,1,1,Festivos!$A$1:$A$16)</f>
        <v>44629</v>
      </c>
      <c r="E6" s="71">
        <f>WORKDAY.INTL(E5,1,1,Festivos!$A$1:$A$16)</f>
        <v>44659</v>
      </c>
      <c r="F6" s="71">
        <f>WORKDAY.INTL(F5,1,1,Festivos!$A$1:$A$16)</f>
        <v>44692</v>
      </c>
      <c r="G6" s="71">
        <f>WORKDAY.INTL(G5,1,1,Festivos!$A$1:$A$16)</f>
        <v>44720</v>
      </c>
      <c r="H6" s="71">
        <f>WORKDAY.INTL(H5,1,1,Festivos!$A$1:$A$16)</f>
        <v>44753</v>
      </c>
    </row>
    <row r="7" spans="2:8" x14ac:dyDescent="0.2">
      <c r="B7" s="70">
        <f t="shared" ref="B7:H14" si="0">+B6+1</f>
        <v>3</v>
      </c>
      <c r="C7" s="71">
        <f>WORKDAY.INTL(C6,1,1,Festivos!$A$1:$A$16)</f>
        <v>44602</v>
      </c>
      <c r="D7" s="71">
        <f>WORKDAY.INTL(D6,1,1,Festivos!$A$1:$A$16)</f>
        <v>44630</v>
      </c>
      <c r="E7" s="71">
        <f>WORKDAY.INTL(E6,1,1,Festivos!$A$1:$A$16)</f>
        <v>44662</v>
      </c>
      <c r="F7" s="71">
        <f>WORKDAY.INTL(F6,1,1,Festivos!$A$1:$A$16)</f>
        <v>44693</v>
      </c>
      <c r="G7" s="71">
        <f>WORKDAY.INTL(G6,1,1,Festivos!$A$1:$A$16)</f>
        <v>44721</v>
      </c>
      <c r="H7" s="71">
        <f>WORKDAY.INTL(H6,1,1,Festivos!$A$1:$A$16)</f>
        <v>44754</v>
      </c>
    </row>
    <row r="8" spans="2:8" x14ac:dyDescent="0.2">
      <c r="B8" s="70">
        <f t="shared" si="0"/>
        <v>4</v>
      </c>
      <c r="C8" s="71">
        <f>WORKDAY.INTL(C7,1,1,Festivos!$A$1:$A$16)</f>
        <v>44603</v>
      </c>
      <c r="D8" s="71">
        <f>WORKDAY.INTL(D7,1,1,Festivos!$A$1:$A$16)</f>
        <v>44631</v>
      </c>
      <c r="E8" s="71">
        <f>WORKDAY.INTL(E7,1,1,Festivos!$A$1:$A$16)</f>
        <v>44663</v>
      </c>
      <c r="F8" s="71">
        <f>WORKDAY.INTL(F7,1,1,Festivos!$A$1:$A$16)</f>
        <v>44694</v>
      </c>
      <c r="G8" s="71">
        <f>WORKDAY.INTL(G7,1,1,Festivos!$A$1:$A$16)</f>
        <v>44722</v>
      </c>
      <c r="H8" s="71">
        <f>WORKDAY.INTL(H7,1,1,Festivos!$A$1:$A$16)</f>
        <v>44755</v>
      </c>
    </row>
    <row r="9" spans="2:8" x14ac:dyDescent="0.2">
      <c r="B9" s="70">
        <f t="shared" si="0"/>
        <v>5</v>
      </c>
      <c r="C9" s="71">
        <f>WORKDAY.INTL(C8,1,1,Festivos!$A$1:$A$16)</f>
        <v>44606</v>
      </c>
      <c r="D9" s="71">
        <f>WORKDAY.INTL(D8,1,1,Festivos!$A$1:$A$16)</f>
        <v>44634</v>
      </c>
      <c r="E9" s="71">
        <f>WORKDAY.INTL(E8,1,1,Festivos!$A$1:$A$16)</f>
        <v>44664</v>
      </c>
      <c r="F9" s="71">
        <f>WORKDAY.INTL(F8,1,1,Festivos!$A$1:$A$16)</f>
        <v>44697</v>
      </c>
      <c r="G9" s="71">
        <f>WORKDAY.INTL(G8,1,1,Festivos!$A$1:$A$16)</f>
        <v>44725</v>
      </c>
      <c r="H9" s="71">
        <f>WORKDAY.INTL(H8,1,1,Festivos!$A$1:$A$16)</f>
        <v>44756</v>
      </c>
    </row>
    <row r="10" spans="2:8" x14ac:dyDescent="0.2">
      <c r="B10" s="70">
        <f t="shared" si="0"/>
        <v>6</v>
      </c>
      <c r="C10" s="71">
        <f>WORKDAY.INTL(C9,1,1,Festivos!$A$1:$A$16)</f>
        <v>44607</v>
      </c>
      <c r="D10" s="71">
        <f>WORKDAY.INTL(D9,1,1,Festivos!$A$1:$A$16)</f>
        <v>44635</v>
      </c>
      <c r="E10" s="71">
        <f>WORKDAY.INTL(E9,1,1,Festivos!$A$1:$A$16)</f>
        <v>44669</v>
      </c>
      <c r="F10" s="71">
        <f>WORKDAY.INTL(F9,1,1,Festivos!$A$1:$A$16)</f>
        <v>44698</v>
      </c>
      <c r="G10" s="71">
        <f>WORKDAY.INTL(G9,1,1,Festivos!$A$1:$A$16)</f>
        <v>44726</v>
      </c>
      <c r="H10" s="71">
        <f>WORKDAY.INTL(H9,1,1,Festivos!$A$1:$A$16)</f>
        <v>44757</v>
      </c>
    </row>
    <row r="11" spans="2:8" x14ac:dyDescent="0.2">
      <c r="B11" s="70">
        <f t="shared" si="0"/>
        <v>7</v>
      </c>
      <c r="C11" s="71">
        <f>WORKDAY.INTL(C10,1,1,Festivos!$A$1:$A$16)</f>
        <v>44608</v>
      </c>
      <c r="D11" s="71">
        <f>WORKDAY.INTL(D10,1,1,Festivos!$A$1:$A$16)</f>
        <v>44636</v>
      </c>
      <c r="E11" s="71">
        <f>WORKDAY.INTL(E10,1,1,Festivos!$A$1:$A$16)</f>
        <v>44670</v>
      </c>
      <c r="F11" s="71">
        <f>WORKDAY.INTL(F10,1,1,Festivos!$A$1:$A$16)</f>
        <v>44699</v>
      </c>
      <c r="G11" s="71">
        <f>WORKDAY.INTL(G10,1,1,Festivos!$A$1:$A$16)</f>
        <v>44727</v>
      </c>
      <c r="H11" s="71">
        <f>WORKDAY.INTL(H10,1,1,Festivos!$A$1:$A$16)</f>
        <v>44760</v>
      </c>
    </row>
    <row r="12" spans="2:8" x14ac:dyDescent="0.2">
      <c r="B12" s="70">
        <f t="shared" si="0"/>
        <v>8</v>
      </c>
      <c r="C12" s="71">
        <f>WORKDAY.INTL(C11,1,1,Festivos!$A$1:$A$16)</f>
        <v>44609</v>
      </c>
      <c r="D12" s="71">
        <f>WORKDAY.INTL(D11,1,1,Festivos!$A$1:$A$16)</f>
        <v>44637</v>
      </c>
      <c r="E12" s="71">
        <f>WORKDAY.INTL(E11,1,1,Festivos!$A$1:$A$16)</f>
        <v>44671</v>
      </c>
      <c r="F12" s="71">
        <f>WORKDAY.INTL(F11,1,1,Festivos!$A$1:$A$16)</f>
        <v>44700</v>
      </c>
      <c r="G12" s="71">
        <f>WORKDAY.INTL(G11,1,1,Festivos!$A$1:$A$16)</f>
        <v>44728</v>
      </c>
      <c r="H12" s="71">
        <f>WORKDAY.INTL(H11,1,1,Festivos!$A$1:$A$16)</f>
        <v>44761</v>
      </c>
    </row>
    <row r="13" spans="2:8" x14ac:dyDescent="0.2">
      <c r="B13" s="70">
        <f t="shared" si="0"/>
        <v>9</v>
      </c>
      <c r="C13" s="71">
        <f>WORKDAY.INTL(C12,1,1,Festivos!$A$1:$A$16)</f>
        <v>44610</v>
      </c>
      <c r="D13" s="71">
        <f>WORKDAY.INTL(D12,1,1,Festivos!$A$1:$A$16)</f>
        <v>44638</v>
      </c>
      <c r="E13" s="71">
        <f>WORKDAY.INTL(E12,1,1,Festivos!$A$1:$A$16)</f>
        <v>44672</v>
      </c>
      <c r="F13" s="71">
        <f>WORKDAY.INTL(F12,1,1,Festivos!$A$1:$A$16)</f>
        <v>44701</v>
      </c>
      <c r="G13" s="71">
        <f>WORKDAY.INTL(G12,1,1,Festivos!$A$1:$A$16)</f>
        <v>44729</v>
      </c>
      <c r="H13" s="71">
        <f>WORKDAY.INTL(H12,1,1,Festivos!$A$1:$A$16)</f>
        <v>44763</v>
      </c>
    </row>
    <row r="14" spans="2:8" x14ac:dyDescent="0.2">
      <c r="B14" s="70">
        <f>+B13-9</f>
        <v>0</v>
      </c>
      <c r="C14" s="71">
        <f>WORKDAY.INTL(C13,1,1,Festivos!$A$1:$A$16)</f>
        <v>44613</v>
      </c>
      <c r="D14" s="71">
        <f>WORKDAY.INTL(D13,1,1,Festivos!$A$1:$A$16)</f>
        <v>44642</v>
      </c>
      <c r="E14" s="71">
        <f>WORKDAY.INTL(E13,1,1,Festivos!$A$1:$A$16)</f>
        <v>44673</v>
      </c>
      <c r="F14" s="71">
        <f>WORKDAY.INTL(F13,1,1,Festivos!$A$1:$A$16)</f>
        <v>44704</v>
      </c>
      <c r="G14" s="71">
        <f>WORKDAY.INTL(G13,1,1,Festivos!$A$1:$A$16)</f>
        <v>44733</v>
      </c>
      <c r="H14" s="71">
        <f>WORKDAY.INTL(H13,1,1,Festivos!$A$1:$A$16)</f>
        <v>44764</v>
      </c>
    </row>
    <row r="15" spans="2:8" ht="5.65" customHeight="1" x14ac:dyDescent="0.2"/>
    <row r="16" spans="2:8" ht="19.5" customHeight="1" x14ac:dyDescent="0.2">
      <c r="B16" s="96" t="s">
        <v>180</v>
      </c>
      <c r="C16" s="96" t="s">
        <v>6</v>
      </c>
      <c r="D16" s="97" t="s">
        <v>7</v>
      </c>
      <c r="E16" s="96" t="s">
        <v>8</v>
      </c>
      <c r="F16" s="97" t="s">
        <v>9</v>
      </c>
      <c r="G16" s="96" t="s">
        <v>10</v>
      </c>
      <c r="H16" s="97" t="s">
        <v>11</v>
      </c>
    </row>
    <row r="17" spans="2:8" ht="6" customHeight="1" x14ac:dyDescent="0.2"/>
    <row r="18" spans="2:8" ht="47.25" x14ac:dyDescent="0.2">
      <c r="B18" s="68" t="s">
        <v>99</v>
      </c>
      <c r="C18" s="69" t="s">
        <v>100</v>
      </c>
      <c r="D18" s="69" t="s">
        <v>100</v>
      </c>
      <c r="E18" s="69" t="s">
        <v>100</v>
      </c>
      <c r="F18" s="69" t="s">
        <v>100</v>
      </c>
      <c r="G18" s="69" t="s">
        <v>100</v>
      </c>
      <c r="H18" s="69" t="s">
        <v>100</v>
      </c>
    </row>
    <row r="19" spans="2:8" x14ac:dyDescent="0.2">
      <c r="B19" s="70">
        <v>1</v>
      </c>
      <c r="C19" s="71">
        <v>44782</v>
      </c>
      <c r="D19" s="71">
        <v>44811</v>
      </c>
      <c r="E19" s="71">
        <v>44841</v>
      </c>
      <c r="F19" s="71">
        <v>44874</v>
      </c>
      <c r="G19" s="71">
        <v>44907</v>
      </c>
      <c r="H19" s="71">
        <v>44937</v>
      </c>
    </row>
    <row r="20" spans="2:8" x14ac:dyDescent="0.2">
      <c r="B20" s="70">
        <f>+B19+1</f>
        <v>2</v>
      </c>
      <c r="C20" s="71">
        <f>WORKDAY.INTL(C19,1,1,Festivos!$A$1:$A$16)</f>
        <v>44783</v>
      </c>
      <c r="D20" s="71">
        <f>WORKDAY.INTL(D19,1,1,Festivos!$A$1:$A$16)</f>
        <v>44812</v>
      </c>
      <c r="E20" s="71">
        <f>WORKDAY.INTL(E19,1,1,Festivos!$A$1:$A$16)</f>
        <v>44844</v>
      </c>
      <c r="F20" s="71">
        <f>WORKDAY.INTL(F19,1,1,Festivos!$A$1:$A$16)</f>
        <v>44875</v>
      </c>
      <c r="G20" s="71">
        <f>WORKDAY.INTL(G19,1,1,Festivos!$A$1:$A$16)</f>
        <v>44908</v>
      </c>
      <c r="H20" s="71">
        <f>WORKDAY.INTL(H19,1,1,Festivos!$A$1:$A$16)</f>
        <v>44938</v>
      </c>
    </row>
    <row r="21" spans="2:8" x14ac:dyDescent="0.2">
      <c r="B21" s="70">
        <f t="shared" ref="B21:H28" si="1">+B20+1</f>
        <v>3</v>
      </c>
      <c r="C21" s="71">
        <f>WORKDAY.INTL(C20,1,1,Festivos!$A$1:$A$16)</f>
        <v>44784</v>
      </c>
      <c r="D21" s="71">
        <f>WORKDAY.INTL(D20,1,1,Festivos!$A$1:$A$16)</f>
        <v>44813</v>
      </c>
      <c r="E21" s="71">
        <f>WORKDAY.INTL(E20,1,1,Festivos!$A$1:$A$16)</f>
        <v>44845</v>
      </c>
      <c r="F21" s="71">
        <f>WORKDAY.INTL(F20,1,1,Festivos!$A$1:$A$16)</f>
        <v>44876</v>
      </c>
      <c r="G21" s="71">
        <f>WORKDAY.INTL(G20,1,1,Festivos!$A$1:$A$16)</f>
        <v>44909</v>
      </c>
      <c r="H21" s="71">
        <f>WORKDAY.INTL(H20,1,1,Festivos!$A$1:$A$16)</f>
        <v>44939</v>
      </c>
    </row>
    <row r="22" spans="2:8" x14ac:dyDescent="0.2">
      <c r="B22" s="70">
        <f t="shared" si="1"/>
        <v>4</v>
      </c>
      <c r="C22" s="71">
        <f>WORKDAY.INTL(C21,1,1,Festivos!$A$1:$A$16)</f>
        <v>44785</v>
      </c>
      <c r="D22" s="71">
        <f>WORKDAY.INTL(D21,1,1,Festivos!$A$1:$A$16)</f>
        <v>44816</v>
      </c>
      <c r="E22" s="71">
        <f>WORKDAY.INTL(E21,1,1,Festivos!$A$1:$A$16)</f>
        <v>44846</v>
      </c>
      <c r="F22" s="71">
        <f>WORKDAY.INTL(F21,1,1,Festivos!$A$1:$A$16)</f>
        <v>44880</v>
      </c>
      <c r="G22" s="71">
        <f>WORKDAY.INTL(G21,1,1,Festivos!$A$1:$A$16)</f>
        <v>44910</v>
      </c>
      <c r="H22" s="71">
        <f>WORKDAY.INTL(H21,1,1,Festivos!$A$1:$A$16)</f>
        <v>44942</v>
      </c>
    </row>
    <row r="23" spans="2:8" x14ac:dyDescent="0.2">
      <c r="B23" s="70">
        <f t="shared" si="1"/>
        <v>5</v>
      </c>
      <c r="C23" s="71">
        <f>WORKDAY.INTL(C22,1,1,Festivos!$A$1:$A$16)</f>
        <v>44789</v>
      </c>
      <c r="D23" s="71">
        <f>WORKDAY.INTL(D22,1,1,Festivos!$A$1:$A$16)</f>
        <v>44817</v>
      </c>
      <c r="E23" s="71">
        <f>WORKDAY.INTL(E22,1,1,Festivos!$A$1:$A$16)</f>
        <v>44847</v>
      </c>
      <c r="F23" s="71">
        <f>WORKDAY.INTL(F22,1,1,Festivos!$A$1:$A$16)</f>
        <v>44881</v>
      </c>
      <c r="G23" s="71">
        <f>WORKDAY.INTL(G22,1,1,Festivos!$A$1:$A$16)</f>
        <v>44911</v>
      </c>
      <c r="H23" s="71">
        <f>WORKDAY.INTL(H22,1,1,Festivos!$A$1:$A$16)</f>
        <v>44943</v>
      </c>
    </row>
    <row r="24" spans="2:8" x14ac:dyDescent="0.2">
      <c r="B24" s="70">
        <f t="shared" si="1"/>
        <v>6</v>
      </c>
      <c r="C24" s="71">
        <f>WORKDAY.INTL(C23,1,1,Festivos!$A$1:$A$16)</f>
        <v>44790</v>
      </c>
      <c r="D24" s="71">
        <f>WORKDAY.INTL(D23,1,1,Festivos!$A$1:$A$16)</f>
        <v>44818</v>
      </c>
      <c r="E24" s="71">
        <f>WORKDAY.INTL(E23,1,1,Festivos!$A$1:$A$16)</f>
        <v>44848</v>
      </c>
      <c r="F24" s="71">
        <f>WORKDAY.INTL(F23,1,1,Festivos!$A$1:$A$16)</f>
        <v>44882</v>
      </c>
      <c r="G24" s="71">
        <f>WORKDAY.INTL(G23,1,1,Festivos!$A$1:$A$16)</f>
        <v>44914</v>
      </c>
      <c r="H24" s="71">
        <f>WORKDAY.INTL(H23,1,1,Festivos!$A$1:$A$16)</f>
        <v>44944</v>
      </c>
    </row>
    <row r="25" spans="2:8" x14ac:dyDescent="0.2">
      <c r="B25" s="70">
        <f t="shared" si="1"/>
        <v>7</v>
      </c>
      <c r="C25" s="71">
        <f>WORKDAY.INTL(C24,1,1,Festivos!$A$1:$A$16)</f>
        <v>44791</v>
      </c>
      <c r="D25" s="71">
        <f>WORKDAY.INTL(D24,1,1,Festivos!$A$1:$A$16)</f>
        <v>44819</v>
      </c>
      <c r="E25" s="71">
        <f>WORKDAY.INTL(E24,1,1,Festivos!$A$1:$A$16)</f>
        <v>44852</v>
      </c>
      <c r="F25" s="71">
        <f>WORKDAY.INTL(F24,1,1,Festivos!$A$1:$A$16)</f>
        <v>44883</v>
      </c>
      <c r="G25" s="71">
        <f>WORKDAY.INTL(G24,1,1,Festivos!$A$1:$A$16)</f>
        <v>44915</v>
      </c>
      <c r="H25" s="71">
        <f>WORKDAY.INTL(H24,1,1,Festivos!$A$1:$A$16)</f>
        <v>44945</v>
      </c>
    </row>
    <row r="26" spans="2:8" x14ac:dyDescent="0.2">
      <c r="B26" s="70">
        <f t="shared" si="1"/>
        <v>8</v>
      </c>
      <c r="C26" s="71">
        <f>WORKDAY.INTL(C25,1,1,Festivos!$A$1:$A$16)</f>
        <v>44792</v>
      </c>
      <c r="D26" s="71">
        <f>WORKDAY.INTL(D25,1,1,Festivos!$A$1:$A$16)</f>
        <v>44820</v>
      </c>
      <c r="E26" s="71">
        <f>WORKDAY.INTL(E25,1,1,Festivos!$A$1:$A$16)</f>
        <v>44853</v>
      </c>
      <c r="F26" s="71">
        <f>WORKDAY.INTL(F25,1,1,Festivos!$A$1:$A$16)</f>
        <v>44886</v>
      </c>
      <c r="G26" s="71">
        <f>WORKDAY.INTL(G25,1,1,Festivos!$A$1:$A$16)</f>
        <v>44916</v>
      </c>
      <c r="H26" s="71">
        <f>WORKDAY.INTL(H25,1,1,Festivos!$A$1:$A$16)</f>
        <v>44946</v>
      </c>
    </row>
    <row r="27" spans="2:8" x14ac:dyDescent="0.2">
      <c r="B27" s="70">
        <f t="shared" si="1"/>
        <v>9</v>
      </c>
      <c r="C27" s="71">
        <f>WORKDAY.INTL(C26,1,1,Festivos!$A$1:$A$16)</f>
        <v>44795</v>
      </c>
      <c r="D27" s="71">
        <f>WORKDAY.INTL(D26,1,1,Festivos!$A$1:$A$16)</f>
        <v>44823</v>
      </c>
      <c r="E27" s="71">
        <f>WORKDAY.INTL(E26,1,1,Festivos!$A$1:$A$16)</f>
        <v>44854</v>
      </c>
      <c r="F27" s="71">
        <f>WORKDAY.INTL(F26,1,1,Festivos!$A$1:$A$16)</f>
        <v>44887</v>
      </c>
      <c r="G27" s="71">
        <f>WORKDAY.INTL(G26,1,1,Festivos!$A$1:$A$16)</f>
        <v>44917</v>
      </c>
      <c r="H27" s="71">
        <f>WORKDAY.INTL(H26,1,1,Festivos!$A$1:$A$16)</f>
        <v>44949</v>
      </c>
    </row>
    <row r="28" spans="2:8" x14ac:dyDescent="0.2">
      <c r="B28" s="70">
        <f>+B27-9</f>
        <v>0</v>
      </c>
      <c r="C28" s="71">
        <f>WORKDAY.INTL(C27,1,1,Festivos!$A$1:$A$16)</f>
        <v>44796</v>
      </c>
      <c r="D28" s="71">
        <f>WORKDAY.INTL(D27,1,1,Festivos!$A$1:$A$16)</f>
        <v>44824</v>
      </c>
      <c r="E28" s="71">
        <f>WORKDAY.INTL(E27,1,1,Festivos!$A$1:$A$16)</f>
        <v>44855</v>
      </c>
      <c r="F28" s="71">
        <f>WORKDAY.INTL(F27,1,1,Festivos!$A$1:$A$16)</f>
        <v>44888</v>
      </c>
      <c r="G28" s="71">
        <f>WORKDAY.INTL(G27,1,1,Festivos!$A$1:$A$16)</f>
        <v>44918</v>
      </c>
      <c r="H28" s="71">
        <f>WORKDAY.INTL(H27,1,1,Festivos!$A$1:$A$16)</f>
        <v>44950</v>
      </c>
    </row>
    <row r="35" spans="2:8" ht="15.75" x14ac:dyDescent="0.2">
      <c r="B35" s="79"/>
      <c r="C35" s="96" t="s">
        <v>0</v>
      </c>
      <c r="D35" s="97" t="s">
        <v>1</v>
      </c>
      <c r="E35" s="97" t="s">
        <v>2</v>
      </c>
      <c r="F35" s="97" t="s">
        <v>3</v>
      </c>
      <c r="G35" s="97" t="s">
        <v>4</v>
      </c>
      <c r="H35" s="97" t="s">
        <v>5</v>
      </c>
    </row>
    <row r="36" spans="2:8" ht="5.0999999999999996" customHeight="1" x14ac:dyDescent="0.2"/>
    <row r="37" spans="2:8" ht="15.75" x14ac:dyDescent="0.2">
      <c r="B37" s="78"/>
      <c r="C37" s="69" t="s">
        <v>100</v>
      </c>
      <c r="D37" s="69" t="s">
        <v>100</v>
      </c>
      <c r="E37" s="69" t="s">
        <v>100</v>
      </c>
      <c r="F37" s="69" t="s">
        <v>100</v>
      </c>
      <c r="G37" s="69" t="s">
        <v>100</v>
      </c>
      <c r="H37" s="69" t="s">
        <v>100</v>
      </c>
    </row>
    <row r="38" spans="2:8" x14ac:dyDescent="0.2">
      <c r="B38" s="80"/>
      <c r="C38" s="71">
        <v>44616</v>
      </c>
      <c r="D38" s="71">
        <v>44645</v>
      </c>
      <c r="E38" s="71">
        <v>44677</v>
      </c>
      <c r="F38" s="71">
        <v>44706</v>
      </c>
      <c r="G38" s="71">
        <v>44736</v>
      </c>
      <c r="H38" s="71">
        <v>44768</v>
      </c>
    </row>
    <row r="40" spans="2:8" ht="15.75" x14ac:dyDescent="0.2">
      <c r="B40" s="79"/>
      <c r="C40" s="96" t="s">
        <v>6</v>
      </c>
      <c r="D40" s="97" t="s">
        <v>7</v>
      </c>
      <c r="E40" s="96" t="s">
        <v>8</v>
      </c>
      <c r="F40" s="97" t="s">
        <v>9</v>
      </c>
      <c r="G40" s="96" t="s">
        <v>10</v>
      </c>
      <c r="H40" s="97" t="s">
        <v>11</v>
      </c>
    </row>
    <row r="41" spans="2:8" ht="5.65" customHeight="1" x14ac:dyDescent="0.2"/>
    <row r="42" spans="2:8" ht="15.75" x14ac:dyDescent="0.2">
      <c r="B42" s="78"/>
      <c r="C42" s="69" t="s">
        <v>100</v>
      </c>
      <c r="D42" s="69" t="s">
        <v>100</v>
      </c>
      <c r="E42" s="69" t="s">
        <v>100</v>
      </c>
      <c r="F42" s="69" t="s">
        <v>100</v>
      </c>
      <c r="G42" s="69" t="s">
        <v>100</v>
      </c>
      <c r="H42" s="69" t="s">
        <v>100</v>
      </c>
    </row>
    <row r="43" spans="2:8" x14ac:dyDescent="0.2">
      <c r="B43" s="80"/>
      <c r="C43" s="71">
        <v>44799</v>
      </c>
      <c r="D43" s="71">
        <v>44827</v>
      </c>
      <c r="E43" s="71">
        <v>44859</v>
      </c>
      <c r="F43" s="71">
        <v>44890</v>
      </c>
      <c r="G43" s="71">
        <v>44922</v>
      </c>
      <c r="H43" s="71">
        <v>44952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93000-8C2E-41EB-8E9A-FD78EBAF2A37}">
  <dimension ref="B2:I28"/>
  <sheetViews>
    <sheetView workbookViewId="0">
      <selection activeCell="E5" sqref="E5"/>
    </sheetView>
  </sheetViews>
  <sheetFormatPr baseColWidth="10" defaultRowHeight="15.75" x14ac:dyDescent="0.25"/>
  <cols>
    <col min="1" max="1" width="4.625" customWidth="1"/>
    <col min="2" max="2" width="10.375" bestFit="1" customWidth="1"/>
    <col min="3" max="3" width="24.5" bestFit="1" customWidth="1"/>
    <col min="4" max="4" width="1.75" customWidth="1"/>
    <col min="5" max="5" width="10.375" bestFit="1" customWidth="1"/>
    <col min="6" max="6" width="23.75" bestFit="1" customWidth="1"/>
    <col min="7" max="7" width="1.75" customWidth="1"/>
    <col min="8" max="8" width="10.375" bestFit="1" customWidth="1"/>
    <col min="9" max="9" width="21.25" customWidth="1"/>
  </cols>
  <sheetData>
    <row r="2" spans="2:9" x14ac:dyDescent="0.25">
      <c r="B2" s="67" t="s">
        <v>190</v>
      </c>
      <c r="C2" s="67"/>
      <c r="D2" s="66"/>
      <c r="E2" s="67" t="s">
        <v>191</v>
      </c>
      <c r="F2" s="67"/>
      <c r="G2" s="66"/>
      <c r="H2" s="67" t="s">
        <v>192</v>
      </c>
      <c r="I2" s="67"/>
    </row>
    <row r="3" spans="2:9" x14ac:dyDescent="0.25">
      <c r="B3" s="62"/>
      <c r="C3" s="62"/>
      <c r="D3" s="62"/>
      <c r="E3" s="62"/>
      <c r="F3" s="62"/>
      <c r="G3" s="62"/>
      <c r="H3" s="62"/>
      <c r="I3" s="62"/>
    </row>
    <row r="4" spans="2:9" ht="47.25" x14ac:dyDescent="0.25">
      <c r="B4" s="68" t="s">
        <v>99</v>
      </c>
      <c r="C4" s="69" t="s">
        <v>100</v>
      </c>
      <c r="D4" s="62"/>
      <c r="E4" s="68" t="s">
        <v>99</v>
      </c>
      <c r="F4" s="69" t="s">
        <v>100</v>
      </c>
      <c r="G4" s="62"/>
      <c r="H4" s="68" t="s">
        <v>99</v>
      </c>
      <c r="I4" s="69" t="s">
        <v>100</v>
      </c>
    </row>
    <row r="5" spans="2:9" x14ac:dyDescent="0.25">
      <c r="B5" s="119">
        <v>1</v>
      </c>
      <c r="C5" s="71">
        <v>44627</v>
      </c>
      <c r="D5" s="62"/>
      <c r="E5" s="119">
        <v>1</v>
      </c>
      <c r="F5" s="71">
        <v>44690</v>
      </c>
      <c r="G5" s="62"/>
      <c r="H5" s="119">
        <v>1</v>
      </c>
      <c r="I5" s="71">
        <v>44753</v>
      </c>
    </row>
    <row r="6" spans="2:9" s="40" customFormat="1" x14ac:dyDescent="0.25">
      <c r="B6" s="119">
        <v>2</v>
      </c>
      <c r="C6" s="71">
        <f>C5</f>
        <v>44627</v>
      </c>
      <c r="D6" s="62"/>
      <c r="E6" s="119">
        <v>2</v>
      </c>
      <c r="F6" s="71">
        <f>F5</f>
        <v>44690</v>
      </c>
      <c r="G6" s="62"/>
      <c r="H6" s="119">
        <v>2</v>
      </c>
      <c r="I6" s="71">
        <f>I5</f>
        <v>44753</v>
      </c>
    </row>
    <row r="7" spans="2:9" x14ac:dyDescent="0.25">
      <c r="B7" s="119">
        <v>3</v>
      </c>
      <c r="C7" s="71">
        <f>WORKDAY.INTL(C5,1,1,Festivos!$A$1:$A$16)</f>
        <v>44628</v>
      </c>
      <c r="D7" s="62"/>
      <c r="E7" s="119">
        <v>3</v>
      </c>
      <c r="F7" s="71">
        <f>WORKDAY.INTL(F5,1,1,Festivos!$A$1:$A$16)</f>
        <v>44691</v>
      </c>
      <c r="G7" s="62"/>
      <c r="H7" s="119">
        <v>3</v>
      </c>
      <c r="I7" s="71">
        <f>WORKDAY.INTL(I5,1,1,Festivos!$A$1:$A$16)</f>
        <v>44754</v>
      </c>
    </row>
    <row r="8" spans="2:9" s="40" customFormat="1" x14ac:dyDescent="0.25">
      <c r="B8" s="119">
        <v>4</v>
      </c>
      <c r="C8" s="71">
        <f>C7</f>
        <v>44628</v>
      </c>
      <c r="D8" s="62"/>
      <c r="E8" s="119">
        <v>4</v>
      </c>
      <c r="F8" s="71">
        <f>F7</f>
        <v>44691</v>
      </c>
      <c r="G8" s="62"/>
      <c r="H8" s="119">
        <v>4</v>
      </c>
      <c r="I8" s="71">
        <f>I7</f>
        <v>44754</v>
      </c>
    </row>
    <row r="9" spans="2:9" x14ac:dyDescent="0.25">
      <c r="B9" s="119">
        <v>5</v>
      </c>
      <c r="C9" s="71">
        <f>WORKDAY.INTL(C7,1,1,Festivos!$A$1:$A$16)</f>
        <v>44629</v>
      </c>
      <c r="D9" s="62"/>
      <c r="E9" s="119">
        <v>5</v>
      </c>
      <c r="F9" s="71">
        <f>WORKDAY.INTL(F7,1,1,Festivos!$A$1:$A$16)</f>
        <v>44692</v>
      </c>
      <c r="G9" s="62"/>
      <c r="H9" s="119">
        <v>5</v>
      </c>
      <c r="I9" s="71">
        <f>WORKDAY.INTL(I7,1,1,Festivos!$A$1:$A$16)</f>
        <v>44755</v>
      </c>
    </row>
    <row r="10" spans="2:9" s="40" customFormat="1" x14ac:dyDescent="0.25">
      <c r="B10" s="119">
        <v>6</v>
      </c>
      <c r="C10" s="71">
        <f>C9</f>
        <v>44629</v>
      </c>
      <c r="D10" s="62"/>
      <c r="E10" s="119">
        <v>6</v>
      </c>
      <c r="F10" s="71">
        <f>F9</f>
        <v>44692</v>
      </c>
      <c r="G10" s="62"/>
      <c r="H10" s="119">
        <v>6</v>
      </c>
      <c r="I10" s="71">
        <f>I9</f>
        <v>44755</v>
      </c>
    </row>
    <row r="11" spans="2:9" x14ac:dyDescent="0.25">
      <c r="B11" s="119">
        <v>7</v>
      </c>
      <c r="C11" s="71">
        <f>WORKDAY.INTL(C9,1,1,Festivos!$A$1:$A$16)</f>
        <v>44630</v>
      </c>
      <c r="D11" s="62"/>
      <c r="E11" s="119">
        <v>7</v>
      </c>
      <c r="F11" s="71">
        <f>WORKDAY.INTL(F9,1,1,Festivos!$A$1:$A$16)</f>
        <v>44693</v>
      </c>
      <c r="G11" s="62"/>
      <c r="H11" s="119">
        <v>7</v>
      </c>
      <c r="I11" s="71">
        <f>WORKDAY.INTL(I9,1,1,Festivos!$A$1:$A$16)</f>
        <v>44756</v>
      </c>
    </row>
    <row r="12" spans="2:9" s="40" customFormat="1" x14ac:dyDescent="0.25">
      <c r="B12" s="119">
        <v>8</v>
      </c>
      <c r="C12" s="71">
        <f>C11</f>
        <v>44630</v>
      </c>
      <c r="D12" s="62"/>
      <c r="E12" s="119">
        <v>8</v>
      </c>
      <c r="F12" s="71">
        <f>F11</f>
        <v>44693</v>
      </c>
      <c r="G12" s="62"/>
      <c r="H12" s="119">
        <v>8</v>
      </c>
      <c r="I12" s="71">
        <f>I11</f>
        <v>44756</v>
      </c>
    </row>
    <row r="13" spans="2:9" x14ac:dyDescent="0.25">
      <c r="B13" s="119">
        <v>9</v>
      </c>
      <c r="C13" s="71">
        <f>WORKDAY.INTL(C11,1,1,Festivos!$A$1:$A$16)</f>
        <v>44631</v>
      </c>
      <c r="D13" s="62"/>
      <c r="E13" s="119">
        <v>9</v>
      </c>
      <c r="F13" s="71">
        <f>WORKDAY.INTL(F11,1,1,Festivos!$A$1:$A$16)</f>
        <v>44694</v>
      </c>
      <c r="G13" s="62"/>
      <c r="H13" s="119">
        <v>9</v>
      </c>
      <c r="I13" s="71">
        <f>WORKDAY.INTL(I11,1,1,Festivos!$A$1:$A$16)</f>
        <v>44757</v>
      </c>
    </row>
    <row r="14" spans="2:9" s="40" customFormat="1" x14ac:dyDescent="0.25">
      <c r="B14" s="119">
        <v>0</v>
      </c>
      <c r="C14" s="71">
        <f>C13</f>
        <v>44631</v>
      </c>
      <c r="D14" s="62"/>
      <c r="E14" s="119">
        <v>0</v>
      </c>
      <c r="F14" s="71">
        <f>F13</f>
        <v>44694</v>
      </c>
      <c r="G14" s="62"/>
      <c r="H14" s="119">
        <v>0</v>
      </c>
      <c r="I14" s="71">
        <f>I13</f>
        <v>44757</v>
      </c>
    </row>
    <row r="15" spans="2:9" x14ac:dyDescent="0.25">
      <c r="B15" s="62"/>
      <c r="C15" s="62"/>
      <c r="D15" s="62"/>
      <c r="E15" s="62"/>
      <c r="F15" s="62"/>
      <c r="G15" s="62"/>
      <c r="H15" s="62"/>
      <c r="I15" s="62"/>
    </row>
    <row r="16" spans="2:9" x14ac:dyDescent="0.25">
      <c r="B16" s="67" t="s">
        <v>193</v>
      </c>
      <c r="C16" s="67"/>
      <c r="D16" s="66"/>
      <c r="E16" s="67" t="s">
        <v>194</v>
      </c>
      <c r="F16" s="67"/>
      <c r="G16" s="66"/>
      <c r="H16" s="67" t="s">
        <v>195</v>
      </c>
      <c r="I16" s="67"/>
    </row>
    <row r="17" spans="2:9" x14ac:dyDescent="0.25">
      <c r="B17" s="62"/>
      <c r="C17" s="62"/>
      <c r="D17" s="62"/>
      <c r="E17" s="62"/>
      <c r="F17" s="62"/>
      <c r="G17" s="62"/>
      <c r="H17" s="62"/>
      <c r="I17" s="62"/>
    </row>
    <row r="18" spans="2:9" ht="47.25" x14ac:dyDescent="0.25">
      <c r="B18" s="68" t="s">
        <v>99</v>
      </c>
      <c r="C18" s="69" t="s">
        <v>100</v>
      </c>
      <c r="D18" s="62"/>
      <c r="E18" s="68" t="s">
        <v>99</v>
      </c>
      <c r="F18" s="69" t="s">
        <v>100</v>
      </c>
      <c r="G18" s="62"/>
      <c r="H18" s="68" t="s">
        <v>99</v>
      </c>
      <c r="I18" s="69" t="s">
        <v>100</v>
      </c>
    </row>
    <row r="19" spans="2:9" x14ac:dyDescent="0.25">
      <c r="B19" s="119">
        <v>1</v>
      </c>
      <c r="C19" s="71">
        <v>44816</v>
      </c>
      <c r="D19" s="62"/>
      <c r="E19" s="119">
        <v>1</v>
      </c>
      <c r="F19" s="71">
        <v>44873</v>
      </c>
      <c r="G19" s="62"/>
      <c r="H19" s="119">
        <v>1</v>
      </c>
      <c r="I19" s="71">
        <v>44942</v>
      </c>
    </row>
    <row r="20" spans="2:9" x14ac:dyDescent="0.25">
      <c r="B20" s="119">
        <v>2</v>
      </c>
      <c r="C20" s="71">
        <f>C19</f>
        <v>44816</v>
      </c>
      <c r="D20" s="62"/>
      <c r="E20" s="119">
        <v>2</v>
      </c>
      <c r="F20" s="71">
        <f>F19</f>
        <v>44873</v>
      </c>
      <c r="G20" s="62"/>
      <c r="H20" s="119">
        <v>2</v>
      </c>
      <c r="I20" s="71">
        <f>I19</f>
        <v>44942</v>
      </c>
    </row>
    <row r="21" spans="2:9" x14ac:dyDescent="0.25">
      <c r="B21" s="119">
        <v>3</v>
      </c>
      <c r="C21" s="71">
        <f>WORKDAY.INTL(C19,1,1,Festivos!$A$1:$A$16)</f>
        <v>44817</v>
      </c>
      <c r="D21" s="62"/>
      <c r="E21" s="119">
        <v>3</v>
      </c>
      <c r="F21" s="71">
        <f>WORKDAY.INTL(F19,1,1,Festivos!$A$1:$A$16)</f>
        <v>44874</v>
      </c>
      <c r="G21" s="62"/>
      <c r="H21" s="119">
        <v>3</v>
      </c>
      <c r="I21" s="71">
        <f>WORKDAY.INTL(I19,1,1,Festivos!$A$1:$A$16)</f>
        <v>44943</v>
      </c>
    </row>
    <row r="22" spans="2:9" x14ac:dyDescent="0.25">
      <c r="B22" s="119">
        <v>4</v>
      </c>
      <c r="C22" s="71">
        <f>C21</f>
        <v>44817</v>
      </c>
      <c r="D22" s="62"/>
      <c r="E22" s="119">
        <v>4</v>
      </c>
      <c r="F22" s="71">
        <f>F21</f>
        <v>44874</v>
      </c>
      <c r="G22" s="62"/>
      <c r="H22" s="119">
        <v>4</v>
      </c>
      <c r="I22" s="71">
        <f>I21</f>
        <v>44943</v>
      </c>
    </row>
    <row r="23" spans="2:9" x14ac:dyDescent="0.25">
      <c r="B23" s="119">
        <v>5</v>
      </c>
      <c r="C23" s="71">
        <f>WORKDAY.INTL(C21,1,1,Festivos!$A$1:$A$16)</f>
        <v>44818</v>
      </c>
      <c r="D23" s="62"/>
      <c r="E23" s="119">
        <v>5</v>
      </c>
      <c r="F23" s="71">
        <f>WORKDAY.INTL(F21,1,1,Festivos!$A$1:$A$16)</f>
        <v>44875</v>
      </c>
      <c r="G23" s="62"/>
      <c r="H23" s="119">
        <v>5</v>
      </c>
      <c r="I23" s="71">
        <f>WORKDAY.INTL(I21,1,1,Festivos!$A$1:$A$16)</f>
        <v>44944</v>
      </c>
    </row>
    <row r="24" spans="2:9" x14ac:dyDescent="0.25">
      <c r="B24" s="119">
        <v>6</v>
      </c>
      <c r="C24" s="71">
        <f>C23</f>
        <v>44818</v>
      </c>
      <c r="E24" s="119">
        <v>6</v>
      </c>
      <c r="F24" s="71">
        <f>F23</f>
        <v>44875</v>
      </c>
      <c r="H24" s="119">
        <v>6</v>
      </c>
      <c r="I24" s="71">
        <f>I23</f>
        <v>44944</v>
      </c>
    </row>
    <row r="25" spans="2:9" x14ac:dyDescent="0.25">
      <c r="B25" s="119">
        <v>7</v>
      </c>
      <c r="C25" s="71">
        <f>WORKDAY.INTL(C23,1,1,Festivos!$A$1:$A$16)</f>
        <v>44819</v>
      </c>
      <c r="E25" s="119">
        <v>7</v>
      </c>
      <c r="F25" s="71">
        <f>WORKDAY.INTL(F23,1,1,Festivos!$A$1:$A$16)</f>
        <v>44876</v>
      </c>
      <c r="H25" s="119">
        <v>7</v>
      </c>
      <c r="I25" s="71">
        <f>WORKDAY.INTL(I23,1,1,Festivos!$A$1:$A$16)</f>
        <v>44945</v>
      </c>
    </row>
    <row r="26" spans="2:9" x14ac:dyDescent="0.25">
      <c r="B26" s="119">
        <v>8</v>
      </c>
      <c r="C26" s="71">
        <f>C25</f>
        <v>44819</v>
      </c>
      <c r="E26" s="119">
        <v>8</v>
      </c>
      <c r="F26" s="71">
        <f>F25</f>
        <v>44876</v>
      </c>
      <c r="H26" s="119">
        <v>8</v>
      </c>
      <c r="I26" s="71">
        <f>I25</f>
        <v>44945</v>
      </c>
    </row>
    <row r="27" spans="2:9" x14ac:dyDescent="0.25">
      <c r="B27" s="119">
        <v>9</v>
      </c>
      <c r="C27" s="71">
        <f>WORKDAY.INTL(C25,1,1,Festivos!$A$1:$A$16)</f>
        <v>44820</v>
      </c>
      <c r="E27" s="119">
        <v>9</v>
      </c>
      <c r="F27" s="71">
        <f>WORKDAY.INTL(F25,1,1,Festivos!$A$1:$A$16)</f>
        <v>44880</v>
      </c>
      <c r="H27" s="119">
        <v>9</v>
      </c>
      <c r="I27" s="71">
        <f>WORKDAY.INTL(I25,1,1,Festivos!$A$1:$A$16)</f>
        <v>44946</v>
      </c>
    </row>
    <row r="28" spans="2:9" x14ac:dyDescent="0.25">
      <c r="B28" s="119">
        <v>0</v>
      </c>
      <c r="C28" s="71">
        <f>C27</f>
        <v>44820</v>
      </c>
      <c r="E28" s="119">
        <v>0</v>
      </c>
      <c r="F28" s="71">
        <f>F27</f>
        <v>44880</v>
      </c>
      <c r="H28" s="119">
        <v>0</v>
      </c>
      <c r="I28" s="71">
        <f>I27</f>
        <v>44946</v>
      </c>
    </row>
  </sheetData>
  <mergeCells count="6">
    <mergeCell ref="B2:C2"/>
    <mergeCell ref="E2:F2"/>
    <mergeCell ref="H2:I2"/>
    <mergeCell ref="B16:C16"/>
    <mergeCell ref="E16:F16"/>
    <mergeCell ref="H16:I16"/>
  </mergeCells>
  <pageMargins left="0.7" right="0.7" top="0.75" bottom="0.75" header="0.3" footer="0.3"/>
  <ignoredErrors>
    <ignoredError sqref="C7:C13 C14 I21:I28 F21:F28 C21:C28 F8:F14 I8:I1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530FD-151F-43AA-9582-3BDC65FCF8B1}">
  <dimension ref="B2:L14"/>
  <sheetViews>
    <sheetView topLeftCell="A4" workbookViewId="0">
      <selection activeCell="F11" sqref="F11"/>
    </sheetView>
  </sheetViews>
  <sheetFormatPr baseColWidth="10" defaultColWidth="7.625" defaultRowHeight="15" x14ac:dyDescent="0.2"/>
  <cols>
    <col min="1" max="1" width="3.875" style="62" customWidth="1"/>
    <col min="2" max="2" width="10.875" style="62" customWidth="1"/>
    <col min="3" max="3" width="24" style="62" customWidth="1"/>
    <col min="4" max="4" width="0.625" style="62" customWidth="1"/>
    <col min="5" max="5" width="10.875" style="62" customWidth="1"/>
    <col min="6" max="6" width="24" style="62" customWidth="1"/>
    <col min="7" max="7" width="0.75" style="62" customWidth="1"/>
    <col min="8" max="8" width="10.875" style="62" customWidth="1"/>
    <col min="9" max="9" width="24" style="62" customWidth="1"/>
    <col min="10" max="10" width="0.75" style="62" customWidth="1"/>
    <col min="11" max="11" width="10" style="62" customWidth="1"/>
    <col min="12" max="12" width="22" style="62" bestFit="1" customWidth="1"/>
    <col min="13" max="16384" width="7.625" style="62"/>
  </cols>
  <sheetData>
    <row r="2" spans="2:12" ht="43.15" customHeight="1" x14ac:dyDescent="0.2">
      <c r="B2" s="67" t="s">
        <v>206</v>
      </c>
      <c r="C2" s="67"/>
      <c r="D2" s="66"/>
      <c r="E2" s="67" t="s">
        <v>207</v>
      </c>
      <c r="F2" s="67"/>
      <c r="G2" s="66"/>
      <c r="H2" s="67" t="s">
        <v>208</v>
      </c>
      <c r="I2" s="67"/>
      <c r="K2" s="78"/>
      <c r="L2" s="78"/>
    </row>
    <row r="4" spans="2:12" ht="47.25" x14ac:dyDescent="0.2">
      <c r="B4" s="68" t="s">
        <v>99</v>
      </c>
      <c r="C4" s="69" t="s">
        <v>100</v>
      </c>
      <c r="E4" s="68" t="s">
        <v>99</v>
      </c>
      <c r="F4" s="69" t="s">
        <v>100</v>
      </c>
      <c r="H4" s="68" t="s">
        <v>99</v>
      </c>
      <c r="I4" s="69" t="s">
        <v>100</v>
      </c>
      <c r="K4" s="78"/>
      <c r="L4" s="79"/>
    </row>
    <row r="5" spans="2:12" x14ac:dyDescent="0.2">
      <c r="B5" s="70">
        <v>1</v>
      </c>
      <c r="C5" s="71">
        <v>44691</v>
      </c>
      <c r="E5" s="70">
        <v>1</v>
      </c>
      <c r="F5" s="71">
        <v>44811</v>
      </c>
      <c r="H5" s="70">
        <v>1</v>
      </c>
      <c r="I5" s="71">
        <v>44937</v>
      </c>
      <c r="K5" s="90"/>
      <c r="L5" s="81"/>
    </row>
    <row r="6" spans="2:12" x14ac:dyDescent="0.2">
      <c r="B6" s="70">
        <f>+B5+1</f>
        <v>2</v>
      </c>
      <c r="C6" s="71">
        <f>WORKDAY.INTL(C5,1,1,Festivos!$A$1:$A$16)</f>
        <v>44692</v>
      </c>
      <c r="E6" s="70">
        <f>+E5+1</f>
        <v>2</v>
      </c>
      <c r="F6" s="71">
        <f>WORKDAY.INTL(F5,1,1,Festivos!$A$1:$A$16)</f>
        <v>44812</v>
      </c>
      <c r="H6" s="70">
        <f>+H5+1</f>
        <v>2</v>
      </c>
      <c r="I6" s="71">
        <f>WORKDAY.INTL(I5,1,1,Festivos!$A$1:$A$16)</f>
        <v>44938</v>
      </c>
      <c r="K6" s="80"/>
      <c r="L6" s="81"/>
    </row>
    <row r="7" spans="2:12" x14ac:dyDescent="0.2">
      <c r="B7" s="70">
        <f t="shared" ref="B7:C13" si="0">+B6+1</f>
        <v>3</v>
      </c>
      <c r="C7" s="71">
        <f>WORKDAY.INTL(C6,1,1,Festivos!$A$1:$A$16)</f>
        <v>44693</v>
      </c>
      <c r="E7" s="70">
        <f t="shared" ref="E7:F14" si="1">+E6+1</f>
        <v>3</v>
      </c>
      <c r="F7" s="71">
        <f>WORKDAY.INTL(F6,1,1,Festivos!$A$1:$A$16)</f>
        <v>44813</v>
      </c>
      <c r="H7" s="70">
        <f t="shared" ref="H7:I14" si="2">+H6+1</f>
        <v>3</v>
      </c>
      <c r="I7" s="71">
        <f>WORKDAY.INTL(I6,1,1,Festivos!$A$1:$A$16)</f>
        <v>44939</v>
      </c>
      <c r="K7" s="80"/>
      <c r="L7" s="81"/>
    </row>
    <row r="8" spans="2:12" x14ac:dyDescent="0.2">
      <c r="B8" s="70">
        <f t="shared" si="0"/>
        <v>4</v>
      </c>
      <c r="C8" s="71">
        <f>WORKDAY.INTL(C7,1,1,Festivos!$A$1:$A$16)</f>
        <v>44694</v>
      </c>
      <c r="E8" s="70">
        <f t="shared" si="1"/>
        <v>4</v>
      </c>
      <c r="F8" s="71">
        <f>WORKDAY.INTL(F7,1,1,Festivos!$A$1:$A$16)</f>
        <v>44816</v>
      </c>
      <c r="H8" s="70">
        <f t="shared" si="2"/>
        <v>4</v>
      </c>
      <c r="I8" s="71">
        <f>WORKDAY.INTL(I7,1,1,Festivos!$A$1:$A$16)</f>
        <v>44942</v>
      </c>
      <c r="K8" s="80"/>
      <c r="L8" s="81"/>
    </row>
    <row r="9" spans="2:12" x14ac:dyDescent="0.2">
      <c r="B9" s="70">
        <f t="shared" si="0"/>
        <v>5</v>
      </c>
      <c r="C9" s="71">
        <f>WORKDAY.INTL(C8,1,1,Festivos!$A$1:$A$16)</f>
        <v>44697</v>
      </c>
      <c r="E9" s="70">
        <f t="shared" si="1"/>
        <v>5</v>
      </c>
      <c r="F9" s="71">
        <f>WORKDAY.INTL(F8,1,1,Festivos!$A$1:$A$16)</f>
        <v>44817</v>
      </c>
      <c r="H9" s="70">
        <f t="shared" si="2"/>
        <v>5</v>
      </c>
      <c r="I9" s="71">
        <f>WORKDAY.INTL(I8,1,1,Festivos!$A$1:$A$16)</f>
        <v>44943</v>
      </c>
      <c r="K9" s="80"/>
      <c r="L9" s="81"/>
    </row>
    <row r="10" spans="2:12" x14ac:dyDescent="0.2">
      <c r="B10" s="70">
        <f t="shared" si="0"/>
        <v>6</v>
      </c>
      <c r="C10" s="71">
        <f>WORKDAY.INTL(C9,1,1,Festivos!$A$1:$A$16)</f>
        <v>44698</v>
      </c>
      <c r="E10" s="70">
        <f t="shared" si="1"/>
        <v>6</v>
      </c>
      <c r="F10" s="71">
        <f>WORKDAY.INTL(F9,1,1,Festivos!$A$1:$A$16)</f>
        <v>44818</v>
      </c>
      <c r="H10" s="70">
        <f t="shared" si="2"/>
        <v>6</v>
      </c>
      <c r="I10" s="71">
        <f>WORKDAY.INTL(I9,1,1,Festivos!$A$1:$A$16)</f>
        <v>44944</v>
      </c>
    </row>
    <row r="11" spans="2:12" x14ac:dyDescent="0.2">
      <c r="B11" s="70">
        <f t="shared" si="0"/>
        <v>7</v>
      </c>
      <c r="C11" s="71">
        <f>WORKDAY.INTL(C10,1,1,Festivos!$A$1:$A$16)</f>
        <v>44699</v>
      </c>
      <c r="E11" s="70">
        <f t="shared" si="1"/>
        <v>7</v>
      </c>
      <c r="F11" s="71">
        <f>WORKDAY.INTL(F10,1,1,Festivos!$A$1:$A$16)</f>
        <v>44819</v>
      </c>
      <c r="H11" s="70">
        <f t="shared" si="2"/>
        <v>7</v>
      </c>
      <c r="I11" s="71">
        <f>WORKDAY.INTL(I10,1,1,Festivos!$A$1:$A$16)</f>
        <v>44945</v>
      </c>
    </row>
    <row r="12" spans="2:12" x14ac:dyDescent="0.2">
      <c r="B12" s="70">
        <f t="shared" si="0"/>
        <v>8</v>
      </c>
      <c r="C12" s="71">
        <f>WORKDAY.INTL(C11,1,1,Festivos!$A$1:$A$16)</f>
        <v>44700</v>
      </c>
      <c r="E12" s="70">
        <f t="shared" si="1"/>
        <v>8</v>
      </c>
      <c r="F12" s="71">
        <f>WORKDAY.INTL(F11,1,1,Festivos!$A$1:$A$16)</f>
        <v>44820</v>
      </c>
      <c r="H12" s="70">
        <f t="shared" si="2"/>
        <v>8</v>
      </c>
      <c r="I12" s="71">
        <f>WORKDAY.INTL(I11,1,1,Festivos!$A$1:$A$16)</f>
        <v>44946</v>
      </c>
    </row>
    <row r="13" spans="2:12" x14ac:dyDescent="0.2">
      <c r="B13" s="70">
        <f t="shared" si="0"/>
        <v>9</v>
      </c>
      <c r="C13" s="71">
        <f>WORKDAY.INTL(C12,1,1,Festivos!$A$1:$A$16)</f>
        <v>44701</v>
      </c>
      <c r="E13" s="70">
        <f t="shared" si="1"/>
        <v>9</v>
      </c>
      <c r="F13" s="71">
        <f>WORKDAY.INTL(F12,1,1,Festivos!$A$1:$A$16)</f>
        <v>44823</v>
      </c>
      <c r="H13" s="70">
        <f t="shared" si="2"/>
        <v>9</v>
      </c>
      <c r="I13" s="71">
        <f>WORKDAY.INTL(I12,1,1,Festivos!$A$1:$A$16)</f>
        <v>44949</v>
      </c>
    </row>
    <row r="14" spans="2:12" x14ac:dyDescent="0.2">
      <c r="B14" s="70">
        <f>+B13-9</f>
        <v>0</v>
      </c>
      <c r="C14" s="71">
        <f>WORKDAY.INTL(C13,1,1,Festivos!$A$1:$A$16)</f>
        <v>44704</v>
      </c>
      <c r="E14" s="70">
        <f>+E13-9</f>
        <v>0</v>
      </c>
      <c r="F14" s="71">
        <f>WORKDAY.INTL(F13,1,1,Festivos!$A$1:$A$16)</f>
        <v>44824</v>
      </c>
      <c r="H14" s="70">
        <f>+H13-9</f>
        <v>0</v>
      </c>
      <c r="I14" s="71">
        <f>WORKDAY.INTL(I13,1,1,Festivos!$A$1:$A$16)</f>
        <v>44950</v>
      </c>
    </row>
  </sheetData>
  <mergeCells count="3">
    <mergeCell ref="B2:C2"/>
    <mergeCell ref="E2:F2"/>
    <mergeCell ref="H2:I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44CAD-C949-4150-95F9-9892FEEA87E4}">
  <dimension ref="B2:I16"/>
  <sheetViews>
    <sheetView workbookViewId="0">
      <selection activeCell="F4" sqref="F4"/>
    </sheetView>
  </sheetViews>
  <sheetFormatPr baseColWidth="10" defaultRowHeight="15.75" x14ac:dyDescent="0.25"/>
  <cols>
    <col min="3" max="3" width="19.875" bestFit="1" customWidth="1"/>
    <col min="4" max="4" width="6.125" customWidth="1"/>
    <col min="5" max="5" width="11" customWidth="1"/>
    <col min="6" max="6" width="19.875" bestFit="1" customWidth="1"/>
    <col min="8" max="8" width="10.375" bestFit="1" customWidth="1"/>
    <col min="9" max="9" width="22.375" customWidth="1"/>
  </cols>
  <sheetData>
    <row r="2" spans="2:9" ht="22.5" customHeight="1" x14ac:dyDescent="0.25">
      <c r="B2" s="68" t="s">
        <v>213</v>
      </c>
      <c r="C2" s="114">
        <f>'FICHA EMPRESA'!Q2</f>
        <v>592000000</v>
      </c>
      <c r="E2" s="68" t="s">
        <v>48</v>
      </c>
      <c r="F2" s="113">
        <f>'FICHA EMPRESA'!R2</f>
        <v>36308</v>
      </c>
    </row>
    <row r="4" spans="2:9" ht="37.5" customHeight="1" x14ac:dyDescent="0.25">
      <c r="B4" s="115">
        <v>32998</v>
      </c>
      <c r="C4" s="115"/>
      <c r="D4" s="116"/>
      <c r="E4" s="117">
        <v>32998</v>
      </c>
      <c r="F4" s="118">
        <v>131952</v>
      </c>
      <c r="G4" s="116"/>
      <c r="H4" s="115">
        <v>131952</v>
      </c>
      <c r="I4" s="115"/>
    </row>
    <row r="5" spans="2:9" x14ac:dyDescent="0.25">
      <c r="B5" s="62"/>
      <c r="C5" s="62"/>
      <c r="E5" s="62"/>
      <c r="F5" s="62"/>
      <c r="H5" s="62"/>
      <c r="I5" s="62"/>
    </row>
    <row r="6" spans="2:9" ht="47.25" x14ac:dyDescent="0.25">
      <c r="B6" s="68" t="s">
        <v>99</v>
      </c>
      <c r="C6" s="69" t="s">
        <v>100</v>
      </c>
      <c r="E6" s="68" t="s">
        <v>99</v>
      </c>
      <c r="F6" s="69" t="s">
        <v>100</v>
      </c>
      <c r="H6" s="68" t="s">
        <v>99</v>
      </c>
      <c r="I6" s="69" t="s">
        <v>100</v>
      </c>
    </row>
    <row r="7" spans="2:9" x14ac:dyDescent="0.25">
      <c r="B7" s="121" t="s">
        <v>214</v>
      </c>
      <c r="C7" s="71">
        <v>44697</v>
      </c>
      <c r="E7" s="122">
        <v>1</v>
      </c>
      <c r="F7" s="71">
        <v>44669</v>
      </c>
      <c r="H7" s="122">
        <v>1</v>
      </c>
      <c r="I7" s="71">
        <v>44634</v>
      </c>
    </row>
    <row r="8" spans="2:9" s="40" customFormat="1" x14ac:dyDescent="0.25">
      <c r="B8" s="121" t="s">
        <v>215</v>
      </c>
      <c r="C8" s="71">
        <f>C7</f>
        <v>44697</v>
      </c>
      <c r="E8" s="122">
        <v>2</v>
      </c>
      <c r="F8" s="71">
        <f>F7</f>
        <v>44669</v>
      </c>
      <c r="H8" s="122">
        <v>2</v>
      </c>
      <c r="I8" s="71">
        <f>I7</f>
        <v>44634</v>
      </c>
    </row>
    <row r="9" spans="2:9" x14ac:dyDescent="0.25">
      <c r="B9" s="121" t="s">
        <v>216</v>
      </c>
      <c r="C9" s="71">
        <f>WORKDAY.INTL(C7,1,1,Festivos!$A$1:$A$16)</f>
        <v>44698</v>
      </c>
      <c r="E9" s="122">
        <v>3</v>
      </c>
      <c r="F9" s="71">
        <f>WORKDAY.INTL(F7,1,1,Festivos!$A$1:$A$16)</f>
        <v>44670</v>
      </c>
      <c r="H9" s="122">
        <v>3</v>
      </c>
      <c r="I9" s="71">
        <f>WORKDAY.INTL(I7,1,1,Festivos!$A$1:$A$16)</f>
        <v>44635</v>
      </c>
    </row>
    <row r="10" spans="2:9" s="40" customFormat="1" x14ac:dyDescent="0.25">
      <c r="B10" s="121" t="s">
        <v>217</v>
      </c>
      <c r="C10" s="71">
        <f>C9</f>
        <v>44698</v>
      </c>
      <c r="E10" s="122">
        <v>4</v>
      </c>
      <c r="F10" s="71">
        <f>F9</f>
        <v>44670</v>
      </c>
      <c r="H10" s="122">
        <v>4</v>
      </c>
      <c r="I10" s="71">
        <f>I9</f>
        <v>44635</v>
      </c>
    </row>
    <row r="11" spans="2:9" x14ac:dyDescent="0.25">
      <c r="B11" s="121" t="s">
        <v>218</v>
      </c>
      <c r="C11" s="71">
        <f>WORKDAY.INTL(C9,1,1,Festivos!$A$1:$A$16)</f>
        <v>44699</v>
      </c>
      <c r="E11" s="122">
        <v>5</v>
      </c>
      <c r="F11" s="71">
        <f>WORKDAY.INTL(F9,1,1,Festivos!$A$1:$A$16)</f>
        <v>44671</v>
      </c>
      <c r="H11" s="122">
        <v>5</v>
      </c>
      <c r="I11" s="71">
        <f>WORKDAY.INTL(I9,1,1,Festivos!$A$1:$A$16)</f>
        <v>44636</v>
      </c>
    </row>
    <row r="12" spans="2:9" s="40" customFormat="1" x14ac:dyDescent="0.25">
      <c r="B12" s="121" t="s">
        <v>219</v>
      </c>
      <c r="C12" s="71">
        <f>C11</f>
        <v>44699</v>
      </c>
      <c r="E12" s="122">
        <v>6</v>
      </c>
      <c r="F12" s="71">
        <f>F11</f>
        <v>44671</v>
      </c>
      <c r="H12" s="122">
        <v>6</v>
      </c>
      <c r="I12" s="71">
        <f>I11</f>
        <v>44636</v>
      </c>
    </row>
    <row r="13" spans="2:9" x14ac:dyDescent="0.25">
      <c r="B13" s="121" t="s">
        <v>220</v>
      </c>
      <c r="C13" s="71">
        <f>WORKDAY.INTL(C11,1,1,Festivos!$A$1:$A$16)</f>
        <v>44700</v>
      </c>
      <c r="E13" s="122">
        <v>7</v>
      </c>
      <c r="F13" s="71">
        <f>WORKDAY.INTL(F11,1,1,Festivos!$A$1:$A$16)</f>
        <v>44672</v>
      </c>
      <c r="H13" s="122">
        <v>7</v>
      </c>
      <c r="I13" s="71">
        <f>WORKDAY.INTL(I11,1,1,Festivos!$A$1:$A$16)</f>
        <v>44637</v>
      </c>
    </row>
    <row r="14" spans="2:9" s="40" customFormat="1" x14ac:dyDescent="0.25">
      <c r="B14" s="121" t="s">
        <v>221</v>
      </c>
      <c r="C14" s="71">
        <f>C13</f>
        <v>44700</v>
      </c>
      <c r="E14" s="122">
        <v>8</v>
      </c>
      <c r="F14" s="71">
        <f>F13</f>
        <v>44672</v>
      </c>
      <c r="H14" s="122">
        <v>8</v>
      </c>
      <c r="I14" s="71">
        <f>I13</f>
        <v>44637</v>
      </c>
    </row>
    <row r="15" spans="2:9" x14ac:dyDescent="0.25">
      <c r="B15" s="121" t="s">
        <v>222</v>
      </c>
      <c r="C15" s="71">
        <f>WORKDAY.INTL(C13,1,1,Festivos!$A$1:$A$16)</f>
        <v>44701</v>
      </c>
      <c r="E15" s="122">
        <v>9</v>
      </c>
      <c r="F15" s="71">
        <f>WORKDAY.INTL(F13,1,1,Festivos!$A$1:$A$16)</f>
        <v>44673</v>
      </c>
      <c r="H15" s="122">
        <v>9</v>
      </c>
      <c r="I15" s="71">
        <f>WORKDAY.INTL(I13,1,1,Festivos!$A$1:$A$16)</f>
        <v>44638</v>
      </c>
    </row>
    <row r="16" spans="2:9" x14ac:dyDescent="0.25">
      <c r="B16" s="112">
        <v>0</v>
      </c>
      <c r="C16" s="71">
        <f>C15</f>
        <v>44701</v>
      </c>
      <c r="E16" s="112">
        <v>0</v>
      </c>
      <c r="F16" s="71">
        <f>F15</f>
        <v>44673</v>
      </c>
      <c r="H16" s="112">
        <v>0</v>
      </c>
      <c r="I16" s="71">
        <f>I15</f>
        <v>44638</v>
      </c>
    </row>
  </sheetData>
  <mergeCells count="2">
    <mergeCell ref="B4:C4"/>
    <mergeCell ref="H4:I4"/>
  </mergeCells>
  <pageMargins left="0.7" right="0.7" top="0.75" bottom="0.75" header="0.3" footer="0.3"/>
  <pageSetup orientation="portrait" verticalDpi="0" r:id="rId1"/>
  <ignoredErrors>
    <ignoredError sqref="B7:B16" numberStoredAsText="1"/>
    <ignoredError sqref="C9:C16 F9:F16 I9:I1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555D8-DAD2-4399-8BC1-37E5F42C3B6D}">
  <dimension ref="B1:N24"/>
  <sheetViews>
    <sheetView topLeftCell="A2" workbookViewId="0">
      <selection activeCell="M12" sqref="M12"/>
    </sheetView>
  </sheetViews>
  <sheetFormatPr baseColWidth="10" defaultColWidth="7.625" defaultRowHeight="15" x14ac:dyDescent="0.2"/>
  <cols>
    <col min="1" max="1" width="4.5" style="62" customWidth="1"/>
    <col min="2" max="2" width="4.375" style="62" customWidth="1"/>
    <col min="3" max="3" width="1.5" style="62" customWidth="1"/>
    <col min="4" max="4" width="4.375" style="62" customWidth="1"/>
    <col min="5" max="5" width="21.375" style="62" customWidth="1"/>
    <col min="6" max="6" width="1.25" style="62" customWidth="1"/>
    <col min="7" max="7" width="12.875" style="62" customWidth="1"/>
    <col min="8" max="8" width="20" style="62" customWidth="1"/>
    <col min="9" max="9" width="1.875" style="62" customWidth="1"/>
    <col min="10" max="10" width="13.625" style="62" customWidth="1"/>
    <col min="11" max="11" width="13.75" style="62" customWidth="1"/>
    <col min="12" max="13" width="7.625" style="62"/>
    <col min="14" max="14" width="11.125" style="62" bestFit="1" customWidth="1"/>
    <col min="15" max="16384" width="7.625" style="62"/>
  </cols>
  <sheetData>
    <row r="1" spans="2:14" ht="15.75" x14ac:dyDescent="0.25">
      <c r="B1" s="64"/>
      <c r="C1" s="64"/>
      <c r="D1" s="64"/>
    </row>
    <row r="2" spans="2:14" ht="43.15" customHeight="1" x14ac:dyDescent="0.2">
      <c r="B2" s="65" t="s">
        <v>101</v>
      </c>
      <c r="C2" s="65"/>
      <c r="D2" s="65"/>
      <c r="E2" s="65"/>
      <c r="F2" s="66"/>
      <c r="G2" s="67" t="s">
        <v>102</v>
      </c>
      <c r="H2" s="67"/>
      <c r="I2" s="66"/>
      <c r="J2" s="78"/>
      <c r="K2" s="78"/>
    </row>
    <row r="4" spans="2:14" ht="65.25" customHeight="1" x14ac:dyDescent="0.2">
      <c r="B4" s="130" t="s">
        <v>103</v>
      </c>
      <c r="C4" s="131"/>
      <c r="D4" s="132"/>
      <c r="E4" s="69" t="s">
        <v>100</v>
      </c>
      <c r="G4" s="68" t="s">
        <v>99</v>
      </c>
      <c r="H4" s="69" t="s">
        <v>100</v>
      </c>
      <c r="J4" s="78"/>
      <c r="K4" s="79"/>
    </row>
    <row r="5" spans="2:14" x14ac:dyDescent="0.2">
      <c r="B5" s="70">
        <v>1</v>
      </c>
      <c r="C5" s="70" t="s">
        <v>224</v>
      </c>
      <c r="D5" s="70">
        <v>5</v>
      </c>
      <c r="E5" s="71">
        <v>44658</v>
      </c>
      <c r="G5" s="70">
        <v>1</v>
      </c>
      <c r="H5" s="71">
        <v>44750</v>
      </c>
      <c r="J5" s="80"/>
      <c r="K5" s="81"/>
    </row>
    <row r="6" spans="2:14" x14ac:dyDescent="0.2">
      <c r="B6" s="70">
        <v>6</v>
      </c>
      <c r="C6" s="70" t="s">
        <v>224</v>
      </c>
      <c r="D6" s="70">
        <v>10</v>
      </c>
      <c r="E6" s="71">
        <f>WORKDAY.INTL(E5,1,1,Festivos!$A$1:$A$16)</f>
        <v>44659</v>
      </c>
      <c r="G6" s="70">
        <f>+G5+1</f>
        <v>2</v>
      </c>
      <c r="H6" s="71">
        <f>WORKDAY.INTL(H5,1,1,Festivos!$A$1:$A$16)</f>
        <v>44753</v>
      </c>
      <c r="J6" s="80"/>
      <c r="K6" s="81"/>
    </row>
    <row r="7" spans="2:14" x14ac:dyDescent="0.2">
      <c r="B7" s="70">
        <v>11</v>
      </c>
      <c r="C7" s="70" t="s">
        <v>224</v>
      </c>
      <c r="D7" s="70">
        <v>15</v>
      </c>
      <c r="E7" s="71">
        <f>WORKDAY.INTL(E6,1,1,Festivos!$A$1:$A$16)</f>
        <v>44662</v>
      </c>
      <c r="G7" s="70">
        <f t="shared" ref="G7:G13" si="0">+G6+1</f>
        <v>3</v>
      </c>
      <c r="H7" s="71">
        <f>WORKDAY.INTL(H6,1,1,Festivos!$A$1:$A$16)</f>
        <v>44754</v>
      </c>
      <c r="J7" s="80"/>
      <c r="K7" s="81"/>
    </row>
    <row r="8" spans="2:14" x14ac:dyDescent="0.2">
      <c r="B8" s="70">
        <v>16</v>
      </c>
      <c r="C8" s="70" t="s">
        <v>224</v>
      </c>
      <c r="D8" s="70">
        <v>20</v>
      </c>
      <c r="E8" s="71">
        <f>WORKDAY.INTL(E7,1,1,Festivos!$A$1:$A$16)</f>
        <v>44663</v>
      </c>
      <c r="G8" s="70">
        <f t="shared" si="0"/>
        <v>4</v>
      </c>
      <c r="H8" s="71">
        <f>WORKDAY.INTL(H7,1,1,Festivos!$A$1:$A$16)</f>
        <v>44755</v>
      </c>
      <c r="J8" s="80"/>
      <c r="K8" s="81"/>
    </row>
    <row r="9" spans="2:14" x14ac:dyDescent="0.2">
      <c r="B9" s="70">
        <v>21</v>
      </c>
      <c r="C9" s="70" t="s">
        <v>224</v>
      </c>
      <c r="D9" s="70">
        <v>25</v>
      </c>
      <c r="E9" s="71">
        <f>WORKDAY.INTL(E8,1,1,Festivos!$A$1:$A$16)</f>
        <v>44664</v>
      </c>
      <c r="G9" s="70">
        <f t="shared" si="0"/>
        <v>5</v>
      </c>
      <c r="H9" s="71">
        <f>WORKDAY.INTL(H8,1,1,Festivos!$A$1:$A$16)</f>
        <v>44756</v>
      </c>
      <c r="J9" s="80"/>
      <c r="K9" s="81"/>
    </row>
    <row r="10" spans="2:14" x14ac:dyDescent="0.2">
      <c r="B10" s="70">
        <v>26</v>
      </c>
      <c r="C10" s="70" t="s">
        <v>224</v>
      </c>
      <c r="D10" s="70">
        <v>30</v>
      </c>
      <c r="E10" s="71">
        <f>WORKDAY.INTL(E9,1,1,Festivos!$A$1:$A$16)</f>
        <v>44669</v>
      </c>
      <c r="G10" s="70">
        <f t="shared" si="0"/>
        <v>6</v>
      </c>
      <c r="H10" s="71">
        <f>WORKDAY.INTL(H9,1,1,Festivos!$A$1:$A$16)</f>
        <v>44757</v>
      </c>
      <c r="J10" s="80"/>
      <c r="K10" s="81"/>
    </row>
    <row r="11" spans="2:14" x14ac:dyDescent="0.2">
      <c r="B11" s="70">
        <v>31</v>
      </c>
      <c r="C11" s="70" t="s">
        <v>224</v>
      </c>
      <c r="D11" s="70">
        <v>35</v>
      </c>
      <c r="E11" s="71">
        <f>WORKDAY.INTL(E10,1,1,Festivos!$A$1:$A$16)</f>
        <v>44670</v>
      </c>
      <c r="G11" s="70">
        <f t="shared" si="0"/>
        <v>7</v>
      </c>
      <c r="H11" s="71">
        <f>WORKDAY.INTL(H10,1,1,Festivos!$A$1:$A$16)</f>
        <v>44760</v>
      </c>
      <c r="J11" s="80"/>
      <c r="K11" s="81"/>
    </row>
    <row r="12" spans="2:14" x14ac:dyDescent="0.2">
      <c r="B12" s="70">
        <v>36</v>
      </c>
      <c r="C12" s="70" t="s">
        <v>224</v>
      </c>
      <c r="D12" s="70">
        <v>40</v>
      </c>
      <c r="E12" s="71">
        <f>WORKDAY.INTL(E11,1,1,Festivos!$A$1:$A$16)</f>
        <v>44671</v>
      </c>
      <c r="G12" s="70">
        <f t="shared" si="0"/>
        <v>8</v>
      </c>
      <c r="H12" s="71">
        <f>WORKDAY.INTL(H11,1,1,Festivos!$A$1:$A$16)</f>
        <v>44761</v>
      </c>
      <c r="J12" s="80"/>
      <c r="K12" s="81"/>
      <c r="M12" s="62">
        <v>0</v>
      </c>
      <c r="N12" s="76" cm="1">
        <f t="array" ref="N12">_xlfn.XLOOKUP(IF(M12=0,99,M12),D5:$D$24,E5:$E$24,"X",1,1)</f>
        <v>44687</v>
      </c>
    </row>
    <row r="13" spans="2:14" x14ac:dyDescent="0.2">
      <c r="B13" s="70">
        <v>41</v>
      </c>
      <c r="C13" s="70" t="s">
        <v>224</v>
      </c>
      <c r="D13" s="70">
        <v>45</v>
      </c>
      <c r="E13" s="71">
        <f>WORKDAY.INTL(E12,1,1,Festivos!$A$1:$A$16)</f>
        <v>44672</v>
      </c>
      <c r="G13" s="70">
        <f t="shared" si="0"/>
        <v>9</v>
      </c>
      <c r="H13" s="71">
        <f>WORKDAY.INTL(H12,1,1,Festivos!$A$1:$A$16)</f>
        <v>44763</v>
      </c>
      <c r="J13" s="80"/>
      <c r="K13" s="81"/>
    </row>
    <row r="14" spans="2:14" x14ac:dyDescent="0.2">
      <c r="B14" s="70">
        <v>46</v>
      </c>
      <c r="C14" s="70" t="s">
        <v>224</v>
      </c>
      <c r="D14" s="70">
        <v>50</v>
      </c>
      <c r="E14" s="71">
        <f>WORKDAY.INTL(E13,1,1,Festivos!$A$1:$A$16)</f>
        <v>44673</v>
      </c>
      <c r="G14" s="70">
        <f>+G13-9</f>
        <v>0</v>
      </c>
      <c r="H14" s="71">
        <f>WORKDAY.INTL(H13,1,1,Festivos!$A$1:$A$16)</f>
        <v>44764</v>
      </c>
      <c r="J14" s="80"/>
      <c r="K14" s="81"/>
    </row>
    <row r="15" spans="2:14" x14ac:dyDescent="0.2">
      <c r="B15" s="70">
        <v>51</v>
      </c>
      <c r="C15" s="70" t="s">
        <v>224</v>
      </c>
      <c r="D15" s="70">
        <v>55</v>
      </c>
      <c r="E15" s="71">
        <f>WORKDAY.INTL(E14,1,1,Festivos!$A$1:$A$16)</f>
        <v>44676</v>
      </c>
      <c r="G15" s="80"/>
      <c r="H15" s="81"/>
      <c r="J15" s="80"/>
      <c r="K15" s="81"/>
    </row>
    <row r="16" spans="2:14" x14ac:dyDescent="0.2">
      <c r="B16" s="70">
        <v>56</v>
      </c>
      <c r="C16" s="70" t="s">
        <v>224</v>
      </c>
      <c r="D16" s="70">
        <v>60</v>
      </c>
      <c r="E16" s="71">
        <f>WORKDAY.INTL(E15,1,1,Festivos!$A$1:$A$16)</f>
        <v>44677</v>
      </c>
      <c r="G16" s="80"/>
      <c r="H16" s="81"/>
      <c r="J16" s="80"/>
      <c r="K16" s="81"/>
    </row>
    <row r="17" spans="2:11" x14ac:dyDescent="0.2">
      <c r="B17" s="70">
        <v>61</v>
      </c>
      <c r="C17" s="70" t="s">
        <v>224</v>
      </c>
      <c r="D17" s="70">
        <v>65</v>
      </c>
      <c r="E17" s="71">
        <f>WORKDAY.INTL(E16,1,1,Festivos!$A$1:$A$16)</f>
        <v>44678</v>
      </c>
      <c r="G17" s="80"/>
      <c r="H17" s="81"/>
      <c r="J17" s="80"/>
      <c r="K17" s="81"/>
    </row>
    <row r="18" spans="2:11" x14ac:dyDescent="0.2">
      <c r="B18" s="70">
        <v>66</v>
      </c>
      <c r="C18" s="70" t="s">
        <v>224</v>
      </c>
      <c r="D18" s="70">
        <v>70</v>
      </c>
      <c r="E18" s="71">
        <f>WORKDAY.INTL(E17,1,1,Festivos!$A$1:$A$16)</f>
        <v>44679</v>
      </c>
      <c r="G18" s="80"/>
      <c r="H18" s="81"/>
      <c r="J18" s="80"/>
      <c r="K18" s="81"/>
    </row>
    <row r="19" spans="2:11" x14ac:dyDescent="0.2">
      <c r="B19" s="70">
        <v>71</v>
      </c>
      <c r="C19" s="70" t="s">
        <v>224</v>
      </c>
      <c r="D19" s="70">
        <v>75</v>
      </c>
      <c r="E19" s="71">
        <f>WORKDAY.INTL(E18,1,1,Festivos!$A$1:$A$16)</f>
        <v>44680</v>
      </c>
      <c r="G19" s="80"/>
      <c r="H19" s="81"/>
      <c r="J19" s="80"/>
      <c r="K19" s="81"/>
    </row>
    <row r="20" spans="2:11" x14ac:dyDescent="0.2">
      <c r="B20" s="70">
        <v>76</v>
      </c>
      <c r="C20" s="70" t="s">
        <v>224</v>
      </c>
      <c r="D20" s="70">
        <v>80</v>
      </c>
      <c r="E20" s="71">
        <f>WORKDAY.INTL(E19,1,1,Festivos!$A$1:$A$16)</f>
        <v>44683</v>
      </c>
      <c r="G20" s="80"/>
      <c r="H20" s="81"/>
      <c r="J20" s="80"/>
      <c r="K20" s="81"/>
    </row>
    <row r="21" spans="2:11" x14ac:dyDescent="0.2">
      <c r="B21" s="70">
        <v>81</v>
      </c>
      <c r="C21" s="70" t="s">
        <v>224</v>
      </c>
      <c r="D21" s="70">
        <v>85</v>
      </c>
      <c r="E21" s="71">
        <f>WORKDAY.INTL(E20,1,1,Festivos!$A$1:$A$16)</f>
        <v>44684</v>
      </c>
      <c r="G21" s="80"/>
      <c r="H21" s="81"/>
      <c r="J21" s="80"/>
      <c r="K21" s="81"/>
    </row>
    <row r="22" spans="2:11" x14ac:dyDescent="0.2">
      <c r="B22" s="70">
        <v>86</v>
      </c>
      <c r="C22" s="70" t="s">
        <v>224</v>
      </c>
      <c r="D22" s="70">
        <v>90</v>
      </c>
      <c r="E22" s="71">
        <f>WORKDAY.INTL(E21,1,1,Festivos!$A$1:$A$16)</f>
        <v>44685</v>
      </c>
      <c r="G22" s="80"/>
      <c r="H22" s="81"/>
      <c r="J22" s="80"/>
      <c r="K22" s="81"/>
    </row>
    <row r="23" spans="2:11" x14ac:dyDescent="0.2">
      <c r="B23" s="70">
        <v>91</v>
      </c>
      <c r="C23" s="70" t="s">
        <v>224</v>
      </c>
      <c r="D23" s="70">
        <v>95</v>
      </c>
      <c r="E23" s="71">
        <f>WORKDAY.INTL(E22,1,1,Festivos!$A$1:$A$16)</f>
        <v>44686</v>
      </c>
      <c r="G23" s="80"/>
      <c r="H23" s="81"/>
      <c r="J23" s="80"/>
      <c r="K23" s="81"/>
    </row>
    <row r="24" spans="2:11" x14ac:dyDescent="0.2">
      <c r="B24" s="70">
        <v>96</v>
      </c>
      <c r="C24" s="70" t="s">
        <v>224</v>
      </c>
      <c r="D24" s="70">
        <v>99</v>
      </c>
      <c r="E24" s="71">
        <f>WORKDAY.INTL(E23,1,1,Festivos!$A$1:$A$16)</f>
        <v>44687</v>
      </c>
      <c r="G24" s="80"/>
      <c r="H24" s="81"/>
      <c r="J24" s="80"/>
      <c r="K24" s="81"/>
    </row>
  </sheetData>
  <mergeCells count="3">
    <mergeCell ref="B2:E2"/>
    <mergeCell ref="G2:H2"/>
    <mergeCell ref="B4:D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51DEC-2154-4EB5-9774-1C340AF76D4C}">
  <dimension ref="B1:M25"/>
  <sheetViews>
    <sheetView topLeftCell="A5" workbookViewId="0">
      <selection activeCell="G26" sqref="G26"/>
    </sheetView>
  </sheetViews>
  <sheetFormatPr baseColWidth="10" defaultColWidth="7.625" defaultRowHeight="15" x14ac:dyDescent="0.2"/>
  <cols>
    <col min="1" max="1" width="3.5" style="62" customWidth="1"/>
    <col min="2" max="2" width="13.25" style="62" customWidth="1"/>
    <col min="3" max="3" width="21.375" style="62" customWidth="1"/>
    <col min="4" max="4" width="1.25" style="62" customWidth="1"/>
    <col min="5" max="5" width="4.5" style="62" customWidth="1"/>
    <col min="6" max="6" width="1.75" style="62" bestFit="1" customWidth="1"/>
    <col min="7" max="7" width="4" style="62" customWidth="1"/>
    <col min="8" max="8" width="20" style="62" customWidth="1"/>
    <col min="9" max="9" width="1.125" style="62" customWidth="1"/>
    <col min="10" max="10" width="14" style="62" customWidth="1"/>
    <col min="11" max="11" width="20.5" style="62" customWidth="1"/>
    <col min="12" max="12" width="1.125" style="62" hidden="1" customWidth="1"/>
    <col min="13" max="13" width="10.875" style="62" hidden="1" customWidth="1"/>
    <col min="14" max="14" width="20.875" style="62" bestFit="1" customWidth="1"/>
    <col min="15" max="15" width="1.125" style="62" customWidth="1"/>
    <col min="16" max="16" width="10" style="62" customWidth="1"/>
    <col min="17" max="17" width="17.875" style="62" bestFit="1" customWidth="1"/>
    <col min="18" max="16384" width="7.625" style="62"/>
  </cols>
  <sheetData>
    <row r="1" spans="2:11" ht="12.75" customHeight="1" x14ac:dyDescent="0.2"/>
    <row r="2" spans="2:11" ht="15.75" x14ac:dyDescent="0.25">
      <c r="B2" s="94" t="s">
        <v>177</v>
      </c>
      <c r="C2" s="95"/>
      <c r="E2" s="94" t="s">
        <v>211</v>
      </c>
      <c r="F2" s="94"/>
      <c r="G2" s="94"/>
      <c r="H2" s="95"/>
    </row>
    <row r="3" spans="2:11" ht="6" customHeight="1" x14ac:dyDescent="0.2"/>
    <row r="4" spans="2:11" ht="6" customHeight="1" x14ac:dyDescent="0.2"/>
    <row r="5" spans="2:11" ht="47.25" x14ac:dyDescent="0.2">
      <c r="B5" s="68" t="s">
        <v>99</v>
      </c>
      <c r="C5" s="69" t="s">
        <v>100</v>
      </c>
      <c r="E5" s="130" t="s">
        <v>103</v>
      </c>
      <c r="F5" s="131"/>
      <c r="G5" s="132"/>
      <c r="H5" s="69" t="s">
        <v>100</v>
      </c>
      <c r="J5" s="78"/>
      <c r="K5" s="79"/>
    </row>
    <row r="6" spans="2:11" x14ac:dyDescent="0.2">
      <c r="B6" s="70">
        <v>1</v>
      </c>
      <c r="C6" s="71">
        <v>44677</v>
      </c>
      <c r="E6" s="70">
        <v>1</v>
      </c>
      <c r="F6" s="70" t="s">
        <v>224</v>
      </c>
      <c r="G6" s="70">
        <v>5</v>
      </c>
      <c r="H6" s="71">
        <v>44691</v>
      </c>
      <c r="J6" s="80"/>
      <c r="K6" s="81"/>
    </row>
    <row r="7" spans="2:11" x14ac:dyDescent="0.2">
      <c r="B7" s="70">
        <f>+B6+1</f>
        <v>2</v>
      </c>
      <c r="C7" s="71">
        <f>WORKDAY.INTL(C6,1,1,Festivos!$A$1:$A$16)</f>
        <v>44678</v>
      </c>
      <c r="E7" s="70">
        <v>6</v>
      </c>
      <c r="F7" s="70" t="s">
        <v>224</v>
      </c>
      <c r="G7" s="70">
        <v>10</v>
      </c>
      <c r="H7" s="71">
        <f>WORKDAY.INTL(H6,1,1,Festivos!$A$1:$A$16)</f>
        <v>44692</v>
      </c>
      <c r="J7" s="80"/>
      <c r="K7" s="81"/>
    </row>
    <row r="8" spans="2:11" x14ac:dyDescent="0.2">
      <c r="B8" s="70">
        <f t="shared" ref="B8:C14" si="0">+B7+1</f>
        <v>3</v>
      </c>
      <c r="C8" s="71">
        <f>WORKDAY.INTL(C7,1,1,Festivos!$A$1:$A$16)</f>
        <v>44679</v>
      </c>
      <c r="E8" s="70">
        <v>11</v>
      </c>
      <c r="F8" s="70" t="s">
        <v>224</v>
      </c>
      <c r="G8" s="70">
        <v>15</v>
      </c>
      <c r="H8" s="71">
        <f>WORKDAY.INTL(H7,1,1,Festivos!$A$1:$A$16)</f>
        <v>44693</v>
      </c>
      <c r="J8" s="80"/>
      <c r="K8" s="81"/>
    </row>
    <row r="9" spans="2:11" x14ac:dyDescent="0.2">
      <c r="B9" s="70">
        <f t="shared" si="0"/>
        <v>4</v>
      </c>
      <c r="C9" s="71">
        <f>WORKDAY.INTL(C8,1,1,Festivos!$A$1:$A$16)</f>
        <v>44680</v>
      </c>
      <c r="E9" s="70">
        <v>16</v>
      </c>
      <c r="F9" s="70" t="s">
        <v>224</v>
      </c>
      <c r="G9" s="70">
        <v>20</v>
      </c>
      <c r="H9" s="71">
        <f>WORKDAY.INTL(H8,1,1,Festivos!$A$1:$A$16)</f>
        <v>44694</v>
      </c>
      <c r="J9" s="80"/>
      <c r="K9" s="81"/>
    </row>
    <row r="10" spans="2:11" x14ac:dyDescent="0.2">
      <c r="B10" s="70">
        <f t="shared" si="0"/>
        <v>5</v>
      </c>
      <c r="C10" s="71">
        <f>WORKDAY.INTL(C9,1,1,Festivos!$A$1:$A$16)</f>
        <v>44683</v>
      </c>
      <c r="E10" s="70">
        <v>21</v>
      </c>
      <c r="F10" s="70" t="s">
        <v>224</v>
      </c>
      <c r="G10" s="70">
        <v>25</v>
      </c>
      <c r="H10" s="71">
        <f>WORKDAY.INTL(H9,1,1,Festivos!$A$1:$A$16)</f>
        <v>44697</v>
      </c>
      <c r="J10" s="80"/>
      <c r="K10" s="81"/>
    </row>
    <row r="11" spans="2:11" x14ac:dyDescent="0.2">
      <c r="B11" s="70">
        <f t="shared" si="0"/>
        <v>6</v>
      </c>
      <c r="C11" s="71">
        <f>WORKDAY.INTL(C10,1,1,Festivos!$A$1:$A$16)</f>
        <v>44684</v>
      </c>
      <c r="E11" s="70">
        <v>26</v>
      </c>
      <c r="F11" s="70" t="s">
        <v>224</v>
      </c>
      <c r="G11" s="70">
        <v>30</v>
      </c>
      <c r="H11" s="71">
        <f>WORKDAY.INTL(H10,1,1,Festivos!$A$1:$A$16)</f>
        <v>44698</v>
      </c>
      <c r="J11" s="80"/>
      <c r="K11" s="81"/>
    </row>
    <row r="12" spans="2:11" x14ac:dyDescent="0.2">
      <c r="B12" s="70">
        <f t="shared" si="0"/>
        <v>7</v>
      </c>
      <c r="C12" s="71">
        <f>WORKDAY.INTL(C11,1,1,Festivos!$A$1:$A$16)</f>
        <v>44685</v>
      </c>
      <c r="E12" s="70">
        <v>31</v>
      </c>
      <c r="F12" s="70" t="s">
        <v>224</v>
      </c>
      <c r="G12" s="70">
        <v>35</v>
      </c>
      <c r="H12" s="71">
        <f>WORKDAY.INTL(H11,1,1,Festivos!$A$1:$A$16)</f>
        <v>44699</v>
      </c>
      <c r="J12" s="80"/>
      <c r="K12" s="81"/>
    </row>
    <row r="13" spans="2:11" x14ac:dyDescent="0.2">
      <c r="B13" s="70">
        <f t="shared" si="0"/>
        <v>8</v>
      </c>
      <c r="C13" s="71">
        <f>WORKDAY.INTL(C12,1,1,Festivos!$A$1:$A$16)</f>
        <v>44686</v>
      </c>
      <c r="E13" s="70">
        <v>36</v>
      </c>
      <c r="F13" s="70" t="s">
        <v>224</v>
      </c>
      <c r="G13" s="70">
        <v>40</v>
      </c>
      <c r="H13" s="71">
        <f>WORKDAY.INTL(H12,1,1,Festivos!$A$1:$A$16)</f>
        <v>44700</v>
      </c>
      <c r="J13" s="80"/>
      <c r="K13" s="81"/>
    </row>
    <row r="14" spans="2:11" x14ac:dyDescent="0.2">
      <c r="B14" s="70">
        <f t="shared" si="0"/>
        <v>9</v>
      </c>
      <c r="C14" s="71">
        <f>WORKDAY.INTL(C13,1,1,Festivos!$A$1:$A$16)</f>
        <v>44687</v>
      </c>
      <c r="E14" s="70">
        <v>41</v>
      </c>
      <c r="F14" s="70" t="s">
        <v>224</v>
      </c>
      <c r="G14" s="70">
        <v>45</v>
      </c>
      <c r="H14" s="71">
        <f>WORKDAY.INTL(H13,1,1,Festivos!$A$1:$A$16)</f>
        <v>44701</v>
      </c>
      <c r="J14" s="80"/>
      <c r="K14" s="81"/>
    </row>
    <row r="15" spans="2:11" x14ac:dyDescent="0.2">
      <c r="B15" s="70">
        <f>+B14-9</f>
        <v>0</v>
      </c>
      <c r="C15" s="71">
        <f>WORKDAY.INTL(C14,1,1,Festivos!$A$1:$A$16)</f>
        <v>44690</v>
      </c>
      <c r="E15" s="70">
        <v>46</v>
      </c>
      <c r="F15" s="70" t="s">
        <v>224</v>
      </c>
      <c r="G15" s="70">
        <v>50</v>
      </c>
      <c r="H15" s="71">
        <f>WORKDAY.INTL(H14,1,1,Festivos!$A$1:$A$16)</f>
        <v>44704</v>
      </c>
      <c r="J15" s="80"/>
      <c r="K15" s="81"/>
    </row>
    <row r="16" spans="2:11" x14ac:dyDescent="0.2">
      <c r="E16" s="70">
        <v>51</v>
      </c>
      <c r="F16" s="70" t="s">
        <v>224</v>
      </c>
      <c r="G16" s="70">
        <v>55</v>
      </c>
      <c r="H16" s="71">
        <f>WORKDAY.INTL(H15,1,1,Festivos!$A$1:$A$16)</f>
        <v>44705</v>
      </c>
    </row>
    <row r="17" spans="5:8" x14ac:dyDescent="0.2">
      <c r="E17" s="70">
        <v>56</v>
      </c>
      <c r="F17" s="70" t="s">
        <v>224</v>
      </c>
      <c r="G17" s="70">
        <v>60</v>
      </c>
      <c r="H17" s="71">
        <f>WORKDAY.INTL(H16,1,1,Festivos!$A$1:$A$16)</f>
        <v>44706</v>
      </c>
    </row>
    <row r="18" spans="5:8" ht="15.75" customHeight="1" x14ac:dyDescent="0.2">
      <c r="E18" s="70">
        <v>61</v>
      </c>
      <c r="F18" s="70" t="s">
        <v>224</v>
      </c>
      <c r="G18" s="70">
        <v>65</v>
      </c>
      <c r="H18" s="71">
        <f>WORKDAY.INTL(H17,1,1,Festivos!$A$1:$A$16)</f>
        <v>44707</v>
      </c>
    </row>
    <row r="19" spans="5:8" x14ac:dyDescent="0.2">
      <c r="E19" s="70">
        <v>66</v>
      </c>
      <c r="F19" s="70" t="s">
        <v>224</v>
      </c>
      <c r="G19" s="70">
        <v>70</v>
      </c>
      <c r="H19" s="71">
        <f>WORKDAY.INTL(H18,1,1,Festivos!$A$1:$A$16)</f>
        <v>44708</v>
      </c>
    </row>
    <row r="20" spans="5:8" x14ac:dyDescent="0.2">
      <c r="E20" s="70">
        <v>71</v>
      </c>
      <c r="F20" s="70" t="s">
        <v>224</v>
      </c>
      <c r="G20" s="70">
        <v>75</v>
      </c>
      <c r="H20" s="71">
        <f>WORKDAY.INTL(H19,1,1,Festivos!$A$1:$A$16)</f>
        <v>44712</v>
      </c>
    </row>
    <row r="21" spans="5:8" x14ac:dyDescent="0.2">
      <c r="E21" s="70">
        <v>76</v>
      </c>
      <c r="F21" s="70" t="s">
        <v>224</v>
      </c>
      <c r="G21" s="70">
        <v>80</v>
      </c>
      <c r="H21" s="71">
        <f>WORKDAY.INTL(H20,1,1,Festivos!$A$1:$A$16)</f>
        <v>44713</v>
      </c>
    </row>
    <row r="22" spans="5:8" x14ac:dyDescent="0.2">
      <c r="E22" s="70">
        <v>81</v>
      </c>
      <c r="F22" s="70" t="s">
        <v>224</v>
      </c>
      <c r="G22" s="70">
        <v>85</v>
      </c>
      <c r="H22" s="71">
        <f>WORKDAY.INTL(H21,1,1,Festivos!$A$1:$A$16)</f>
        <v>44714</v>
      </c>
    </row>
    <row r="23" spans="5:8" x14ac:dyDescent="0.2">
      <c r="E23" s="70">
        <v>86</v>
      </c>
      <c r="F23" s="70" t="s">
        <v>224</v>
      </c>
      <c r="G23" s="70">
        <v>90</v>
      </c>
      <c r="H23" s="71">
        <f>WORKDAY.INTL(H22,1,1,Festivos!$A$1:$A$16)</f>
        <v>44715</v>
      </c>
    </row>
    <row r="24" spans="5:8" x14ac:dyDescent="0.2">
      <c r="E24" s="70">
        <v>91</v>
      </c>
      <c r="F24" s="70" t="s">
        <v>224</v>
      </c>
      <c r="G24" s="70">
        <v>95</v>
      </c>
      <c r="H24" s="71">
        <f>WORKDAY.INTL(H23,1,1,Festivos!$A$1:$A$16)</f>
        <v>44718</v>
      </c>
    </row>
    <row r="25" spans="5:8" x14ac:dyDescent="0.2">
      <c r="E25" s="70">
        <v>96</v>
      </c>
      <c r="F25" s="70" t="s">
        <v>224</v>
      </c>
      <c r="G25" s="70">
        <v>99</v>
      </c>
      <c r="H25" s="71">
        <f>WORKDAY.INTL(H24,1,1,Festivos!$A$1:$A$16)</f>
        <v>44719</v>
      </c>
    </row>
  </sheetData>
  <mergeCells count="1">
    <mergeCell ref="E5:G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49D05-1622-41E1-8306-A2BE6EA07D70}">
  <dimension ref="B2:C14"/>
  <sheetViews>
    <sheetView workbookViewId="0">
      <selection activeCell="E10" sqref="E10"/>
    </sheetView>
  </sheetViews>
  <sheetFormatPr baseColWidth="10" defaultRowHeight="15.75" x14ac:dyDescent="0.25"/>
  <cols>
    <col min="1" max="1" width="3.625" customWidth="1"/>
    <col min="3" max="3" width="19.375" bestFit="1" customWidth="1"/>
  </cols>
  <sheetData>
    <row r="2" spans="2:3" ht="45" customHeight="1" x14ac:dyDescent="0.25">
      <c r="B2" s="67" t="s">
        <v>212</v>
      </c>
      <c r="C2" s="67"/>
    </row>
    <row r="3" spans="2:3" ht="7.5" customHeight="1" x14ac:dyDescent="0.25">
      <c r="B3" s="62"/>
      <c r="C3" s="62"/>
    </row>
    <row r="4" spans="2:3" ht="47.25" x14ac:dyDescent="0.25">
      <c r="B4" s="68" t="s">
        <v>99</v>
      </c>
      <c r="C4" s="69" t="s">
        <v>100</v>
      </c>
    </row>
    <row r="5" spans="2:3" x14ac:dyDescent="0.25">
      <c r="B5" s="70">
        <v>1</v>
      </c>
      <c r="C5" s="71">
        <v>44767</v>
      </c>
    </row>
    <row r="6" spans="2:3" x14ac:dyDescent="0.25">
      <c r="B6" s="70">
        <f>+B5+1</f>
        <v>2</v>
      </c>
      <c r="C6" s="71">
        <f>WORKDAY.INTL(C5,1,1,Festivos!$A$1:$A$16)</f>
        <v>44768</v>
      </c>
    </row>
    <row r="7" spans="2:3" x14ac:dyDescent="0.25">
      <c r="B7" s="70">
        <f t="shared" ref="B7:C13" si="0">+B6+1</f>
        <v>3</v>
      </c>
      <c r="C7" s="71">
        <f>WORKDAY.INTL(C6,1,1,Festivos!$A$1:$A$16)</f>
        <v>44769</v>
      </c>
    </row>
    <row r="8" spans="2:3" x14ac:dyDescent="0.25">
      <c r="B8" s="70">
        <f t="shared" si="0"/>
        <v>4</v>
      </c>
      <c r="C8" s="71">
        <f>WORKDAY.INTL(C7,1,1,Festivos!$A$1:$A$16)</f>
        <v>44770</v>
      </c>
    </row>
    <row r="9" spans="2:3" x14ac:dyDescent="0.25">
      <c r="B9" s="70">
        <f t="shared" si="0"/>
        <v>5</v>
      </c>
      <c r="C9" s="71">
        <f>WORKDAY.INTL(C8,1,1,Festivos!$A$1:$A$16)</f>
        <v>44771</v>
      </c>
    </row>
    <row r="10" spans="2:3" x14ac:dyDescent="0.25">
      <c r="B10" s="70">
        <f t="shared" si="0"/>
        <v>6</v>
      </c>
      <c r="C10" s="71">
        <f>WORKDAY.INTL(C9,1,1,Festivos!$A$1:$A$16)</f>
        <v>44774</v>
      </c>
    </row>
    <row r="11" spans="2:3" x14ac:dyDescent="0.25">
      <c r="B11" s="70">
        <f t="shared" si="0"/>
        <v>7</v>
      </c>
      <c r="C11" s="71">
        <f>WORKDAY.INTL(C10,1,1,Festivos!$A$1:$A$16)</f>
        <v>44775</v>
      </c>
    </row>
    <row r="12" spans="2:3" x14ac:dyDescent="0.25">
      <c r="B12" s="70">
        <f t="shared" si="0"/>
        <v>8</v>
      </c>
      <c r="C12" s="71">
        <f>WORKDAY.INTL(C11,1,1,Festivos!$A$1:$A$16)</f>
        <v>44776</v>
      </c>
    </row>
    <row r="13" spans="2:3" x14ac:dyDescent="0.25">
      <c r="B13" s="70">
        <f t="shared" si="0"/>
        <v>9</v>
      </c>
      <c r="C13" s="71">
        <f>WORKDAY.INTL(C12,1,1,Festivos!$A$1:$A$16)</f>
        <v>44777</v>
      </c>
    </row>
    <row r="14" spans="2:3" x14ac:dyDescent="0.25">
      <c r="B14" s="70">
        <f>+B13-9</f>
        <v>0</v>
      </c>
      <c r="C14" s="71">
        <f>WORKDAY.INTL(C13,1,1,Festivos!$A$1:$A$16)</f>
        <v>44778</v>
      </c>
    </row>
  </sheetData>
  <mergeCells count="1">
    <mergeCell ref="B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</vt:i4>
      </vt:variant>
    </vt:vector>
  </HeadingPairs>
  <TitlesOfParts>
    <vt:vector size="19" baseType="lpstr">
      <vt:lpstr>Festivos</vt:lpstr>
      <vt:lpstr>FICHA EMPRESA</vt:lpstr>
      <vt:lpstr>Retefuente</vt:lpstr>
      <vt:lpstr>ReteICA</vt:lpstr>
      <vt:lpstr>IVA Cuatrimestral</vt:lpstr>
      <vt:lpstr>ICA</vt:lpstr>
      <vt:lpstr>Renta PJ</vt:lpstr>
      <vt:lpstr>Exogena Nal</vt:lpstr>
      <vt:lpstr>Medios Municipales</vt:lpstr>
      <vt:lpstr>Renta GC</vt:lpstr>
      <vt:lpstr>Renta PN</vt:lpstr>
      <vt:lpstr>Simple Anual</vt:lpstr>
      <vt:lpstr>Activos Exterior</vt:lpstr>
      <vt:lpstr>Precios de Trans</vt:lpstr>
      <vt:lpstr>IVA Bimestral</vt:lpstr>
      <vt:lpstr>IVA Anual Simple</vt:lpstr>
      <vt:lpstr>Anticipo Simple</vt:lpstr>
      <vt:lpstr>UVT</vt:lpstr>
      <vt:lpstr>'FICHA EMPRESA'!Títulos_a_imprimir</vt:lpstr>
    </vt:vector>
  </TitlesOfParts>
  <Company>Accounter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demo Diego Sanchez</dc:creator>
  <cp:lastModifiedBy>Malcolm Edghill</cp:lastModifiedBy>
  <cp:lastPrinted>2022-02-02T20:42:04Z</cp:lastPrinted>
  <dcterms:created xsi:type="dcterms:W3CDTF">2014-01-02T16:09:39Z</dcterms:created>
  <dcterms:modified xsi:type="dcterms:W3CDTF">2022-02-02T20:43:50Z</dcterms:modified>
</cp:coreProperties>
</file>